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tyles+xml" PartName="/xl/styles.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Innehåll" sheetId="1" r:id="rId1"/>
    <sheet name="Json-dokumentation" sheetId="2" r:id="rId2"/>
    <sheet name="Ändringshistorik" sheetId="3" r:id="rId3"/>
    <sheet name="Exempel 1" sheetId="4" r:id="rId5"/>
    <sheet name="Exempel 2" sheetId="5" r:id="rId6"/>
    <sheet name="Exempel 3" sheetId="6" r:id="rId7"/>
    <sheet name="Exempel Omvårdnadsdokumentation" sheetId="7" r:id="rId8"/>
    <sheet name="Exempel Daglig SOFA" sheetId="8" r:id="rId9"/>
  </sheets>
  <calcPr fullCalcOnLoad="1" fullPrecision="1"/>
</workbook>
</file>

<file path=xl/sharedStrings.xml><?xml version="1.0" encoding="utf-8"?>
<sst xmlns="http://schemas.openxmlformats.org/spreadsheetml/2006/main" count="3281" uniqueCount="3281">
  <si>
    <t xml:space="preserve">SIR Json Dokumentation version 5.2 revision 31                                                                                 Skapad: 2025-03-25 15:20</t>
  </si>
  <si>
    <t xml:space="preserve">Inrapportering av intensivvårds-data för SIR
Huvud för hela JSON-filen.</t>
  </si>
  <si>
    <t>Beskrivning av filens informationens innehåll</t>
  </si>
  <si>
    <t>Information om ett vårdtillfälle</t>
  </si>
  <si>
    <t>Data om patienten</t>
  </si>
  <si>
    <t>Data om Vården för ett vårdtillfälle</t>
  </si>
  <si>
    <t xml:space="preserve">Huvudgrupp för operationskoder som omfattar koder för operationer utförda före vårdtillfället på IVA.
Operationer som skett under vårdtillfället skickas in under rubriken Åtgärder.</t>
  </si>
  <si>
    <t xml:space="preserve">AvståAvbrytaBehandling (förgångare till Behandlingsstrategi)
Kan rapporteras för vårdtillfällen inskrivna from 2007-05-31 tom 2013-12-31.
Fram till 2009-01-01 kunde version 1 rapporteras. Den har vi inte tagit hänsyn till.
Endast ett protokoll för behandlingsstrategi får anges för ett vårdtillfälle.
Man kan alltså inte ange både AvståAvbrytaBehandling och Behandlingsstrategi.</t>
  </si>
  <si>
    <t xml:space="preserve">Behandlingsstrategi
Kan rapporteras för vårdtillfällen inskrivna from 2013-01-01.
Endast ett protokoll för behandlingsstrategi får anges för ett vårdtillfälle.
Man kan alltså inte ange både AvståAvbrytaBehandling och Behandlingsstrategi.</t>
  </si>
  <si>
    <t xml:space="preserve">Riskbedömning SAPS3
Kan anges om Vårdtyp är IVA eller TIVA. Anges endast för patienter ≥ 16 år.</t>
  </si>
  <si>
    <t>IntensivvårdsHiggins, kan anges endast om Vårdtyp=”TIVA”</t>
  </si>
  <si>
    <t xml:space="preserve">Clinical Frailty Scale (CFS-9)
CFS kan anges för vårdtyperna IVA och TIVA
Frailty scale registreras som något av värdena 1-9.
SIR rekommenderar att frailty registreras från 16 års ålder
Vid valideringsnivå 'Alltid' ska alltid Bedömning eller Bortfallsorsak anges.</t>
  </si>
  <si>
    <t>Paediatric Index of Mortality. Version 2 (PIM2)</t>
  </si>
  <si>
    <t>Paediatric Index of Mortality. Version 3 (PIM3)</t>
  </si>
  <si>
    <t xml:space="preserve">Upprepas inom vårdtillfället för varje dygn
”In SOFA” och ”Ut SOFA” måste anges på alla vårdtillfällen. ”Daglig SOFA” måste anges för alla vårdtillfällen som passerar 00:00 minst en gång och att vårdtillfället är 5 timmar eller längre.Varje daglig SOFA som enligt riktlinjen ska finnas, ska vara med i filen.
Kan endast anges då Vårdtyp är IVA, BIVA eller TIVA och för patienter ≥ 16 år.</t>
  </si>
  <si>
    <t xml:space="preserve">Daglig SOFA
Registreringen av Daglig SOFA görs på förmiddagen vid tid som passar den enskilda intensivvårdsavdelningens rutiner bäst, vid samma tidpunkt varje dag.
Kan endast anges då Vårdtyp är IVA, BIVA eller TIVA och för patienter ≥ 16 år.</t>
  </si>
  <si>
    <t xml:space="preserve">Avser avlidna med avlidentidpunkt fr.o.m. 2009-01-01 t.o.m. 2015-12-31 enligt version 4 av protokollet.
Anges för Vårdtyperna IVA, TIVA eller BIVA</t>
  </si>
  <si>
    <t xml:space="preserve">Avser avlidna med avlidentidpunkt fr.o.m. 2016-01-01 t.o.m. 2019-12-31 enligt riktlinje
"Avliden på IVA Mätetal" baserat på nya mätetal för organdonation.
Anges för Vårdtyperna IVA, TIVA eller BIVA och det är de som avlider under intensivvård som ska registreras.</t>
  </si>
  <si>
    <t xml:space="preserve">Avser avlidna med avlidentidpunkt fr.o.m. 2020-01-01 enligt riktlinje
Anges för Vårdtyperna IVA, TIVA eller BIVA och det är de som avlider under intensivvård som ska registreras.</t>
  </si>
  <si>
    <t xml:space="preserve">Avser avlidna med avlidentidpunkt fr.o.m. 2024-01-01 enligt riktlinje
Anges för vårdtyperna IVA, TIVA eller BIVA och det är de som avlider under intensivvård som ska registreras.</t>
  </si>
  <si>
    <t xml:space="preserve">Är rekommenderat för vårdtyperna IVA, TIVA och BIVA.
Kan anges även för övriga vårdtyper.</t>
  </si>
  <si>
    <t>Komplikation från 2012 och framåt</t>
  </si>
  <si>
    <t xml:space="preserve">Varje indikator kan ha en poäng mellan 0 och 3.
En extrapoäng kan ges för indikatorerna 3, 5 och 10.
Den sammanlagda poängen kan dock ej vara mer än 3 poäng för varje enskild indikator, inklusive extrapoäng.
Upprepas för varje pass.</t>
  </si>
  <si>
    <t xml:space="preserve">Ny riktlinje som gäller för vårdtyngd för vårdtillfällen inskrivna from 2013-01-01.
VTS upprepas inom vårdtillfället för varje pass.
Kan anges för alla vårdtyperna.</t>
  </si>
  <si>
    <t xml:space="preserve">NEMS (Nine equivalents of nursing manpower use score)
http://www.icuregswe.org/Documents/Guidelines/Vardtyngd/NEMS_2015.pdf
Upprepas inom vårdtillfället för varje dygn. Kan anges för alla vårdtyperna.</t>
  </si>
  <si>
    <t xml:space="preserve">Åtgärd upprepas för varje åtgärd.
För närmare beskrivning av åtgärder hänvisas till riktlinjer på www.icuregswe.org
Alla enligt KVÅ-standard ska gå att skicka in. Åtgärdsluttid kan lämnas ”öppen” om ej utskriven
Om KVÅ-kod ska rapporteras som operationskod och därmed saknar en sluttid så ange åtgärdsgrupp X.
Sluttid kommer då inte att krävas.</t>
  </si>
  <si>
    <t xml:space="preserve">Diagnoskod upprepas för varje diagnos.
Anges för Vårdtyperna ”IVA”, ”TIVA” eller ”BIVA”.
Varje vårdtillfälle av dessa vårdtyper skall ha en Primär IVA-diagnos från SIR:s fastslagna lista.
Därutöver får valfritt antal andra diagnoser från listan eller hela ICD10-SE registreras.</t>
  </si>
  <si>
    <t>Sedering</t>
  </si>
  <si>
    <t>Omvärdnadvariabler smärta</t>
  </si>
  <si>
    <t>Omvårdnadvariabler sedering</t>
  </si>
  <si>
    <t>Omvårdnadsvariabler för Delirium</t>
  </si>
  <si>
    <t xml:space="preserve">Kan anges för alla vårdtillfällen av vårdtypen IVA, TIVA och BIVA och oberoende om en SAPS3-registrering finns eller ej.
Om SAPS3 används så måste Intagningsorsaker anges här för vårdtillfällen inskrivna from 2009-01-01.
Man kan ange intagningsorsaker för SAPS3 här även för vårdtillfällen före 2009-01-01, men då ska de inte anges i SAPS3-modulen,
där de annars normalt är placerade för vårdtillfällen med inskrivning tom 2008-12-31.
OBS! Samtliga intagningsorsaker får ej vara besvarade med ”Ingen”, minst en orsak måste anges.</t>
  </si>
  <si>
    <t>Information om försening av utskrivning</t>
  </si>
  <si>
    <t xml:space="preserve">Upprepas inom vårdtillfället för varje dygn
”In SOFA” och ”Ut SOFA” måste anges på alla vårdtillfällen. ”Daglig SOFA” måste anges för alla vårdtillfällen som passerar 00:00 minst en gång och att vårdtillfället är 5 timmar eller längre.Varje daglig SOFA som enligt riktlinjen ska finnas, ska vara med i filen.
Kan endast anges då Vårdtyp är IVA, BIVA eller TIVA och för patienter ≥ 16 år.
SOFA ska endast rapporteras t.o.m. 2025-01-01, därefter ska Daglig SOFA rapporteras i stället.</t>
  </si>
  <si>
    <t xml:space="preserve">Detta avsnitt ska endast vara med om fråga 7 besvarats och då besvarats med ”Nej”
Fråga 8: Om möjlig donator</t>
  </si>
  <si>
    <t>Fråga 9: Beslutades/Planerades organdonation?</t>
  </si>
  <si>
    <t>Möjlig organdokation 2016</t>
  </si>
  <si>
    <t xml:space="preserve">Vikt uppmätt mellan 07.00-06.59 kan noteras tillhörande dygnet.
Om flera vikter förekommer anges vikt under förmiddagen det dygn som avses.
Man kan hoppa över dygn om man saknar uppgift.</t>
  </si>
  <si>
    <t>BPS - Behavioral Pain Scale</t>
  </si>
  <si>
    <t>CPOT - Critical-Care Pain Observation Tool</t>
  </si>
  <si>
    <t>Uppföljning av åtgärder efter smärta</t>
  </si>
  <si>
    <t>The Nursing Delirium Screening Scale (NuDesc)</t>
  </si>
  <si>
    <t>Känd donatorinställning 2009</t>
  </si>
  <si>
    <t>Avlidnes inställning till organdonation</t>
  </si>
  <si>
    <t>Beslutades organdonation (2016)</t>
  </si>
  <si>
    <t>Generella Fotnoter för dokumentet</t>
  </si>
  <si>
    <t>&lt;SIRData&gt;</t>
  </si>
  <si>
    <t>Element</t>
  </si>
  <si>
    <t>"FilTyp"</t>
  </si>
  <si>
    <t>Någon av nedanstående konstanter</t>
  </si>
  <si>
    <t>Typ av fil, kan vara ”Intensivvårdsdata” eller "Intermiärvårdsdata"</t>
  </si>
  <si>
    <t>"Intensivvårdsdata"</t>
  </si>
  <si>
    <t>Import-fil med Intensivvårds data</t>
  </si>
  <si>
    <t>"Intermediärvårdsdata"</t>
  </si>
  <si>
    <t>Import-fil med Intermiärvårds-data</t>
  </si>
  <si>
    <t xml:space="preserve">Obligatoriskt </t>
  </si>
  <si>
    <t>"Innehåll"</t>
  </si>
  <si>
    <t>Beskrivning av filens innehåll</t>
  </si>
  <si>
    <t>"Vårdtillfällen"</t>
  </si>
  <si>
    <t>Alla rapporterade vårdtillfällen</t>
  </si>
  <si>
    <t>Värdet kan utelämnas</t>
  </si>
  <si>
    <t>Typ: Innehåll</t>
  </si>
  <si>
    <t>"Version"</t>
  </si>
  <si>
    <t>Anger version på filen. Skall sättas till ”5.2”.</t>
  </si>
  <si>
    <t>"5.1"</t>
  </si>
  <si>
    <t>Version 5.1 på indata</t>
  </si>
  <si>
    <t>"5.2"</t>
  </si>
  <si>
    <t>Version 5.2 på indata</t>
  </si>
  <si>
    <t>"Avdelningsnamn"</t>
  </si>
  <si>
    <t>Sträng</t>
  </si>
  <si>
    <t xml:space="preserve">Namnet på den rapporterande avdelningen. Om namnet skulle ändras måste detta
rapporteras till SIR:s registeransvariga för att inte fel skall uppstå.</t>
  </si>
  <si>
    <t>Texten får maximalt vara 50 tecken lång</t>
  </si>
  <si>
    <t>"PeriodStart"</t>
  </si>
  <si>
    <t>Datum i formatet 'yyyy-mm-dd'</t>
  </si>
  <si>
    <t>Anger startdatum (från och med) för urvalsperioden avseende inskrivningstid.</t>
  </si>
  <si>
    <t>"PeriodSlut"</t>
  </si>
  <si>
    <t xml:space="preserve">Anger slutdatum (till och med) för urvalsperioden avseende inskrivningstid.
Rapportfilen förväntas innehålla samtliga vårdtillfällen inom den angivna perioden. De vårdtillfällen som tidigare rapporterats i perioden och inte finns med i den nya filen kommer att raderas.
Varje rapport förväntas omfatta hela föregående år och all data för innevarande år!
Detta för att ha en medveten överlappning så att alla vårdtillfällen kommer med.
Äldre data kommer alltså att ersättas med färskare.  Således viss och successiv uppdatering av data.</t>
  </si>
  <si>
    <t>"Skapad"</t>
  </si>
  <si>
    <t xml:space="preserve">Anger datum då filen skapats
Ska alltid vara efter PeriodSlut</t>
  </si>
  <si>
    <t>Automatisk datakomplettering</t>
  </si>
  <si>
    <t>0.01</t>
  </si>
  <si>
    <t>Hämtar avdelningstyp för avdelning</t>
  </si>
  <si>
    <t>Validering</t>
  </si>
  <si>
    <t>0.02</t>
  </si>
  <si>
    <t>Kontrollerar så att avdelningen är godkänd, och att det är en intensivvårdsavdelning eller en intermiärvårdsavdelning.</t>
  </si>
  <si>
    <t>0.03</t>
  </si>
  <si>
    <t>Kontrollerar så att filtypen motsvarar avdelningstypen.</t>
  </si>
  <si>
    <t>0.04</t>
  </si>
  <si>
    <t>Startdatum för filuttaget får inte vara före kompabilitetsdatumet (2012), men inte heller ligga i framtiden</t>
  </si>
  <si>
    <t>0.05</t>
  </si>
  <si>
    <t>PeriodSlut för filuttaget får inte ligga före PeriodStart men inte heller i framtiden</t>
  </si>
  <si>
    <t>0.06</t>
  </si>
  <si>
    <t>Datumet då filuttaget skapades får inte vara före PeriodSlut men inte eller i framtiden</t>
  </si>
  <si>
    <t>Typ: Vårdtillfälle</t>
  </si>
  <si>
    <t>"Persondata"</t>
  </si>
  <si>
    <t>Information om patienten</t>
  </si>
  <si>
    <t>"Vårddata"</t>
  </si>
  <si>
    <t>Vårddata om intensivvårdstillfället</t>
  </si>
  <si>
    <t>"PreOperationer"</t>
  </si>
  <si>
    <t xml:space="preserve">Huvudgrupp för operationskoder som omfattar koder för operationer utförda före vårdtillfället på IVA.
Operationer som skett under vårdtillfället skickas in under rubriken Åtgärder.</t>
  </si>
  <si>
    <t>"BehandlingsStrategiPre2014"</t>
  </si>
  <si>
    <t>Kan rapporteras för vårdtillfällen inskrivna tom 2013-12-31. Utgår 2014-01-01 och ska därefter inte anges i JSON-filen</t>
  </si>
  <si>
    <t>"BehandlingsStrategi2013"</t>
  </si>
  <si>
    <t xml:space="preserve">Kan rapporteras för vårdtillfällen inskrivna from 2013-01-01.  Avser protokollversion 3.0
Endast ett protokoll för behandlingsstrategi får anges för ett vårdtillfälle.  Man kan alltså inte ange både AvståAvbrytaBehandling och Behandlingsstrategi.</t>
  </si>
  <si>
    <t>"SAPS3"</t>
  </si>
  <si>
    <t>Kan anges om Vårdtyp är IVA eller TIVA. Anges endast för patienter ≥ 16 år.</t>
  </si>
  <si>
    <t>"Higgins"</t>
  </si>
  <si>
    <t>Kan anges endast om Vårdtyp=”TIVA”</t>
  </si>
  <si>
    <t>"ClinicalFrailtyScale"</t>
  </si>
  <si>
    <t xml:space="preserve">Clinical Frailty Scale (CFS-9)
CFS kan för vårdtyperna IVA och TIVA
Frailty registreras som något av värdena 1-9.
SIR rekommenderar att frailty registreras från 16 års ålder</t>
  </si>
  <si>
    <t>"PIM2"</t>
  </si>
  <si>
    <t xml:space="preserve">Paediatric Index of Mortality. Version 2 (PIM2)
Skall ej anges för vårdtillfällen inskrivna 2016-01-01 eller senare.
Ersatt av PIM3 from 2016.
Anges för Vårdtyperna ”IVA” eller ”BIVA”.
För patienter med vårdtyp IVA gäller ålder mindre än  16 år</t>
  </si>
  <si>
    <t>"PIM3"</t>
  </si>
  <si>
    <t xml:space="preserve">Paediatric Index of Mortality. Version 3 (PIM3)
Gäller för vårdtillfällen inskrivna 2016-01-01 eller senare.</t>
  </si>
  <si>
    <t>"SOFAData"</t>
  </si>
  <si>
    <t>Sequential Organ Failure Assessment (SOFA) severity of illness score for hospital mortality</t>
  </si>
  <si>
    <t>"DagligSOFA"</t>
  </si>
  <si>
    <t xml:space="preserve">Sequential Organ Failure Assessment (SOFA) severity of illness score for hospital mortality
Version för endast daglig förmiddags SOFA (gällande från 2023)</t>
  </si>
  <si>
    <t>"Avliden2009"</t>
  </si>
  <si>
    <t>AvlidnaPåIVA gäller för avlidna från och med 2009-01-01 till och med 2015-12-31</t>
  </si>
  <si>
    <t>"Avliden2016"</t>
  </si>
  <si>
    <t>AvlidnaPåIVA gäller för avlidna från och med 2016-01-01 till och med 2019-12-31</t>
  </si>
  <si>
    <t>"Avliden2020"</t>
  </si>
  <si>
    <t>AvlidnaPåIVA gäller för avlidna från och med 2020-01-01</t>
  </si>
  <si>
    <t>"Avliden2024"</t>
  </si>
  <si>
    <t>AvlidnaPåIVA gäller för avlidna från och med 2024-01-01</t>
  </si>
  <si>
    <t>"Viktochlängd"</t>
  </si>
  <si>
    <t xml:space="preserve">Vikt och längd
Vikt anges i kilo med en decimal.
Är rekommenderat för vårdtyperna IVA, TIVA och BIVA. Kan anges även för övriga vårdtyper.</t>
  </si>
  <si>
    <t>"Komplikationer2012"</t>
  </si>
  <si>
    <t xml:space="preserve">Registrering av vissa negativa händelser och komplikationer inom Intensivvård i Sverige.
Ny riktlinje som börjar gälla för händelser som inträffar vårdtillfällen inskrivna from 2012-01-01.</t>
  </si>
  <si>
    <t>"VTS5"</t>
  </si>
  <si>
    <t xml:space="preserve">Vårdtyngd Sverige 5.0
Kan rapporteras för vårdtillfällen inskrivna tom 2014-12-31.
Utgår 2015-01-01 och ska därefter inte anges i filen
VTS upprepas inom vårdtillfället för varje pass.
Kan anges för alla vårdtyperna.</t>
  </si>
  <si>
    <t>"VTS2014"</t>
  </si>
  <si>
    <t xml:space="preserve">Ny riktlinje som gäller för vårdtyngd för vårdtillfällen inskrivna from 2013-01-01.
VTS upprepas inom vårdtillfället för varje pass.
Kan anges för alla vårdtyperna.</t>
  </si>
  <si>
    <t>"NEMS"</t>
  </si>
  <si>
    <t>Upprepas inom vårdtillfället för varje dygn. Kan anges för alla vårdtyperna.</t>
  </si>
  <si>
    <t>"Åtgärder"</t>
  </si>
  <si>
    <t xml:space="preserve">Åtgärd upprepas för varje åtgärd.
För närmare beskrivning av åtgärder hänvisas till riktlinjer på www.icuregswe.org
Alla enligt KVÅ-standard ska gå att skicka in. Åtgärdsluttid kan lämnas ”öppen” om ej utskriven
Om KVÅ-kod ska rapporteras som operationskod och därmed saknar en sluttid så ange åtgärdsgrupp X.
Sluttid kommer då inte att krävas.</t>
  </si>
  <si>
    <t>"Diagnoser"</t>
  </si>
  <si>
    <t>"Sederingsmål"</t>
  </si>
  <si>
    <t>Mål för patientens sedering</t>
  </si>
  <si>
    <t>"OmvårdnadSmärta"</t>
  </si>
  <si>
    <t>Omvårdnadsdokumentation smärta</t>
  </si>
  <si>
    <t>"OmvårdnadSedering"</t>
  </si>
  <si>
    <t>Omvårdnadsdokumentation sedering</t>
  </si>
  <si>
    <t>"OmvårdnadDelirium"</t>
  </si>
  <si>
    <t>Omvårdnadsdokumentation delirium</t>
  </si>
  <si>
    <t>1.01</t>
  </si>
  <si>
    <t>Validera moduler som krävs/ej ska rapporteras för en avdelning</t>
  </si>
  <si>
    <t>1.02</t>
  </si>
  <si>
    <t>Validera så att inte samma idbegrepp används på fler än ett vårdtillfälle</t>
  </si>
  <si>
    <t>1.03</t>
  </si>
  <si>
    <t>Passinställninar måste finnas i SIR om VTS, NEMS, eller omvårdnadsvariabler ska rapporteras</t>
  </si>
  <si>
    <t>1.98</t>
  </si>
  <si>
    <t>Validerar tillåten handläggningstid för valideringsklara vårdtillfällen (körs sist)</t>
  </si>
  <si>
    <t>1.99</t>
  </si>
  <si>
    <t>Validerar överlappande vårdtillfällen (körs sist)</t>
  </si>
  <si>
    <t>Typ: PersonData</t>
  </si>
  <si>
    <t>"PersonnummerTyp"</t>
  </si>
  <si>
    <t xml:space="preserve">”Korrekt”, ”Reserv” eller ”Okänd”
Endast om ”Korrekt”, giltigt svenskt personnummer, kan uppföljning mot befolkningsregister göras.
”Hemlig” kan användas fram tom 2011-12-31 enligt tidigare specifikation.</t>
  </si>
  <si>
    <t>"Korrekt"</t>
  </si>
  <si>
    <t>Korrekt personnummer</t>
  </si>
  <si>
    <t>"Reserv"</t>
  </si>
  <si>
    <t>Reservnummer</t>
  </si>
  <si>
    <t>"Hemlig"</t>
  </si>
  <si>
    <t>Hemlig personnummer</t>
  </si>
  <si>
    <t>"Okänd"</t>
  </si>
  <si>
    <t>Personnummret på okänd person</t>
  </si>
  <si>
    <t>"Personnummer"</t>
  </si>
  <si>
    <t xml:space="preserve">Om typen är korrekt så måste det vara ett giltigt svenskt personnummer På formatet ”ååååmmdd-####”.  Sekel inkluderas.
Om ej typen ”Korrekt” så är formatet fritt och max 36 tecken får användas, inklusive ”-”.</t>
  </si>
  <si>
    <t>Texten får maximalt vara 36 tecken lång</t>
  </si>
  <si>
    <t>"Kön"</t>
  </si>
  <si>
    <t xml:space="preserve">”M” eller ”K”
Kön behöver inte anges om Personnrtyp är ”Korrekt”, i övriga fall ska det anges. Härleds då från personnummer om det utelämnats .
Om kön anges då personnummer är ”Korrekt” så måste angivet kön och könssiffran i personnumret stämma överens.
”?”  kan anges fram tom 2011-12-31 enligt tidigare specifikation.</t>
  </si>
  <si>
    <t>"M"</t>
  </si>
  <si>
    <t>Man</t>
  </si>
  <si>
    <t>"K"</t>
  </si>
  <si>
    <t>Kvinna</t>
  </si>
  <si>
    <t>"?"</t>
  </si>
  <si>
    <t>Okänt, ”?” kan anges fram tom 2011-12-31 enligt tidigare specifikation.</t>
  </si>
  <si>
    <t>"Födelsedatum"</t>
  </si>
  <si>
    <t xml:space="preserve">På formatet ”åååå-mm-dd”. Anges ej om Personnrtyp är ”Okänd”.
Födelsedata behöver inte anges om Personnrtyp är ”Korrekt”. Om det anges då Personnrtyp är ”Korrekt” så måste det stämma med personnumret.</t>
  </si>
  <si>
    <t>"Postnummer"</t>
  </si>
  <si>
    <t>Heltal</t>
  </si>
  <si>
    <t xml:space="preserve">Fem siffror. För person bosatt utom Sverige men inom EU anges 77777.
För person bosatt utom EU anges 88888. För okänt postnummer anges 99999.</t>
  </si>
  <si>
    <t>Värdet ska anges i intervallet 0 → 99999</t>
  </si>
  <si>
    <t>"Kommunkod"</t>
  </si>
  <si>
    <t xml:space="preserve">Kommunkod. Anges som siffror och inledande 0:a i länskoden kan uteslutas.
Koden är då tre eller fyrsiffrig och ska ej innehålla församlingskod.
Avser kommunkoden som var gällande vid vårdtillfället.</t>
  </si>
  <si>
    <t>Värdet ska anges i intervallet 100 → 9999</t>
  </si>
  <si>
    <t>"Länskod"</t>
  </si>
  <si>
    <t>Läns-kod kan anges, ej obligatoriskt, anges som siffra</t>
  </si>
  <si>
    <t>Värdet ska anges i intervallet 1 → 99</t>
  </si>
  <si>
    <t>2.01</t>
  </si>
  <si>
    <t>Födelsedatum och ålder härleds från angivet födelsedata eller om personnummertyp är 'Korrekt'</t>
  </si>
  <si>
    <t>2.02</t>
  </si>
  <si>
    <t>Om kön har utelämnats härleds det från ett 'korrekt' personnummer</t>
  </si>
  <si>
    <t>2.03</t>
  </si>
  <si>
    <t>Kommunkod och länskod kan härledas ur postnumret när endast en kommunkod finns</t>
  </si>
  <si>
    <t>2.04</t>
  </si>
  <si>
    <t xml:space="preserve">Födelsedata ska anges eller utelämnas beroende på personnummertyp:
	Om personnummertyp är 'Okänd' ska födelsedata ej anges
	Om personnummertyp är 'Reserv' ska födelsedata anges
	Om personnummertyp är 'Korrekt' härleds det från personnumret och födelsedata kan utelämnas
	OM födelsedata har angivits tillsammans med korrekt personnummer så måste födelsedatum stämma
Personnummertyp 'Hemlig' får bara anvädas fram tom 2011-12-31 och hanteras på samma sätt som 'Reserv'</t>
  </si>
  <si>
    <t>2.05</t>
  </si>
  <si>
    <t>Ålder får vara mellan 0 och 105 år</t>
  </si>
  <si>
    <t>2.06</t>
  </si>
  <si>
    <t>Då personnummertypen är 'Korrekt' ska ett giltigt svenskt personnummer rapporteras</t>
  </si>
  <si>
    <t>2.07</t>
  </si>
  <si>
    <t>Kön måste anges då Personnrtyp inte är angivet som 'Korrekt' och då Personnrtyp är 'Korrekt' så måste angivet kön och könssiffran i personnumret stämma överens</t>
  </si>
  <si>
    <t>2.08</t>
  </si>
  <si>
    <t>Okänt kön registrerat som '?' kan bara anges fram tom 2011-12-31</t>
  </si>
  <si>
    <t>2.09</t>
  </si>
  <si>
    <t>Validering av kommunkoden mot postnumret</t>
  </si>
  <si>
    <t>2.10</t>
  </si>
  <si>
    <t>Postnummer är obligatoriskt och anges med fem siffror. För person bosatt utanför Sverige men inom EU anges 77777. För person bosatt utanför EU anges 88888. För okänt postnummer anges 99999. (Kan ge fel om vårdtillfället är valideringsklart, annars varning.)</t>
  </si>
  <si>
    <t>Typ: VårdData</t>
  </si>
  <si>
    <t>"VårdtillfälletsStart"</t>
  </si>
  <si>
    <t>Vårdtillfällets start. Datum + tid på formatet ”åååå-mm-dd tt:mm”</t>
  </si>
  <si>
    <t>"Ankomsttid"</t>
  </si>
  <si>
    <t xml:space="preserve">Datum + tid på formatet ”åååå-mm-dd tt:mm”.
Obligatorisk from 2012-01-01 för vårdtyperna IVA, TIVA och BIVA.</t>
  </si>
  <si>
    <t>"Utskrivningstid"</t>
  </si>
  <si>
    <t xml:space="preserve">Datum + tid på formatet ”åååå-mm-dd tt:mm” eller ”Ej utskriven”
Om NULL så innebär det att personen ej är utskriven</t>
  </si>
  <si>
    <t>"ValideringsKlart"</t>
  </si>
  <si>
    <t>Värde av typen 'bool'</t>
  </si>
  <si>
    <t xml:space="preserve">Är vårdtillfället klart för slutvalidering?
Ska endast sättas till true om vårdtillfället är utskrivet (dvs Utskrivningstid är satt)
Om null så anses vårdtillfället vara valideringsklart om Utskrivningstid är satt.</t>
  </si>
  <si>
    <t>Godkända värden är 'true' eller 'false'</t>
  </si>
  <si>
    <t>"IdBegrepp"</t>
  </si>
  <si>
    <t xml:space="preserve">Internt Id-begrepp från IT-systemet.  Kan bestå av både siffror och bokstäver.
Används för att identifiera vårdtillfällen.
Detta begrepp kommer även att visas i kommentarslistan.
Tänk på att samma id-begrepp kan återkomma om man byter IT-system.
Man kan då tex skriva ett prefix eller postfix tillsammans med löpnumret för att undvika sammanblandning.
Maximalt 36 tecken kan användas. Id-begreppet tolkas avdelningsvis.</t>
  </si>
  <si>
    <t>"Vårdtyp"</t>
  </si>
  <si>
    <t>Följer definitioner i SIR:s riktlinjer.</t>
  </si>
  <si>
    <t>"HIA"</t>
  </si>
  <si>
    <t>Hjärtintensivvård - HIA</t>
  </si>
  <si>
    <t>"Postop"</t>
  </si>
  <si>
    <t>Postoperativ vård - Postop</t>
  </si>
  <si>
    <t>"IVA"</t>
  </si>
  <si>
    <t>Intensivvård - IVA</t>
  </si>
  <si>
    <t>"Övrig"</t>
  </si>
  <si>
    <t>Övrig vård - Övrig</t>
  </si>
  <si>
    <t>"TIVA"</t>
  </si>
  <si>
    <t>Thoraxintensivvård - TIVA</t>
  </si>
  <si>
    <t>"BIVA"</t>
  </si>
  <si>
    <t>Barnintensivvård - BIVA</t>
  </si>
  <si>
    <t>"IMA"</t>
  </si>
  <si>
    <t>Intermediärvård - IMA</t>
  </si>
  <si>
    <t>"Ankomstväg"</t>
  </si>
  <si>
    <t>Beskriver varifrån patienten kommer.</t>
  </si>
  <si>
    <t>"Akutmottagning"</t>
  </si>
  <si>
    <t>Akutmottagning</t>
  </si>
  <si>
    <t>"Vårdavdelning"</t>
  </si>
  <si>
    <t>Vårdavdelning</t>
  </si>
  <si>
    <t>"Operation"</t>
  </si>
  <si>
    <t>Operation</t>
  </si>
  <si>
    <t>"AnnanIVA"</t>
  </si>
  <si>
    <t>Annan IVA</t>
  </si>
  <si>
    <t>"AnnatSjukhus"</t>
  </si>
  <si>
    <t>Annat sjukhus (ej IVA)</t>
  </si>
  <si>
    <t>"PostOp"</t>
  </si>
  <si>
    <t>Postoperativ vård (på annan uppvakningsenhet)</t>
  </si>
  <si>
    <t>"KonverteradPostOp"</t>
  </si>
  <si>
    <t>Konvertering från vårdtyp 'Postop' på samma IVA</t>
  </si>
  <si>
    <t>"KonverteradHIA"</t>
  </si>
  <si>
    <t>Konvertering från vårdtyp HIA på samma IVA</t>
  </si>
  <si>
    <t>"KonverteradÖvrig"</t>
  </si>
  <si>
    <t>Konvertering från vårdtyp 'Övrig' på samma IVA</t>
  </si>
  <si>
    <t>"Hem"</t>
  </si>
  <si>
    <t>Hem</t>
  </si>
  <si>
    <t>"Förlossning"</t>
  </si>
  <si>
    <t>Förlossning</t>
  </si>
  <si>
    <t>"Intermediärvård"</t>
  </si>
  <si>
    <t>Intermediärvård</t>
  </si>
  <si>
    <t>"KonverteradIVA"</t>
  </si>
  <si>
    <t>Konverterad från vårdtyp 'IVA' på samma IVA</t>
  </si>
  <si>
    <t>"Ankomstorsak"</t>
  </si>
  <si>
    <t>Obligatoriskt om Ankomstväg är ”Annan IVA” eller ”Annat sjukhus”.</t>
  </si>
  <si>
    <t>"Medicinsk"</t>
  </si>
  <si>
    <t>Medicinst indikation</t>
  </si>
  <si>
    <t>"Hemmahörande"</t>
  </si>
  <si>
    <t>Hemmahörande här</t>
  </si>
  <si>
    <t>"Resursbrist"</t>
  </si>
  <si>
    <t>Resursbrist hos avsändaren</t>
  </si>
  <si>
    <t>"Akutinläggning"</t>
  </si>
  <si>
    <t>”Ja” eller ”Nej”. Nej = Ej akut dvs planerad/elektiv. Ja = Akutinläggning dvs oplanerad</t>
  </si>
  <si>
    <t>"Opererad"</t>
  </si>
  <si>
    <t xml:space="preserve">”Nej” eller ”Ja-akut”, ”Ja-elektivt”
Avser opererad överhuvudtaget inom denna sammanhängande sjukhusvistelse oavsett antal sjukhus, kliniker eller IVA som patienten vårdats vid.
Obligatoriskt tom 2008-12-31.
From 2009-01-01 endast obligatorisk för IVA, BIVA och TIVA</t>
  </si>
  <si>
    <t>"Akut"</t>
  </si>
  <si>
    <t>Akut opererad</t>
  </si>
  <si>
    <t>"Elektivt"</t>
  </si>
  <si>
    <t>Elektivt opererad</t>
  </si>
  <si>
    <t>"Nej"</t>
  </si>
  <si>
    <t>Ej opererad</t>
  </si>
  <si>
    <t>"Opereradtid"</t>
  </si>
  <si>
    <t xml:space="preserve">Datum + tid på formatet ”åååå-mm-dd tt:mm” eller ”Ej utskriven” om vårdtillfället inte är utskrivet och tid ej ännu angivet.
Obligatoriskt om Opererad besvarats med ”Ja-akut” eller ”Ja-elektivt”, utelämnas annars.
Avser tiden för operationstid slut för den senaste operationen som föregår intagning till IVA.
Obligatoriskt from 2010-01-01 för IVA, BIVA och TIVA och avser opererad överhuvudtaget inom denna sammanhängande sjukhusvistelse oavsett antal sjukhus, kliniker eller IVA som patienten vårdats vid.
From 2013-01-01 så är den frivillig att ange.</t>
  </si>
  <si>
    <t>"UtskrivenTill"</t>
  </si>
  <si>
    <t>Vart patienten skickas.</t>
  </si>
  <si>
    <t>Annat sjukhus</t>
  </si>
  <si>
    <t>Annan vårdavdelning</t>
  </si>
  <si>
    <t>"Intensivvård"</t>
  </si>
  <si>
    <t>Konverterad till Intensivvård</t>
  </si>
  <si>
    <t>"EjUtskriven"</t>
  </si>
  <si>
    <t>Ej utskriven</t>
  </si>
  <si>
    <t>"Avliden"</t>
  </si>
  <si>
    <t>Avliden</t>
  </si>
  <si>
    <t>"UtskrivningsOrsak"</t>
  </si>
  <si>
    <t xml:space="preserve">Orsak till utskrivningen
Obligatoriskt om Utskriventill är ”Annan IVA” eller ”Annat sjukhus”.</t>
  </si>
  <si>
    <t>Medicinsk indikation</t>
  </si>
  <si>
    <t>Hemmahörande där</t>
  </si>
  <si>
    <t>Resursbrist hos oss</t>
  </si>
  <si>
    <t>"Vårdresultat"</t>
  </si>
  <si>
    <t>Vård-resultat (förenklad form)</t>
  </si>
  <si>
    <t>"Levande"</t>
  </si>
  <si>
    <t>Levande</t>
  </si>
  <si>
    <t>"AvlidenTid"</t>
  </si>
  <si>
    <t xml:space="preserve">Tidpunkt för dödsfallets konstaterade på formatet ”åååå-mm-dd tt:mm”.
Skall endast anges då vårdresultat är ”Avliden” och är då obligatoriskt.</t>
  </si>
  <si>
    <t>"Moderklinik"</t>
  </si>
  <si>
    <t>Den klinik som står för merparten av vårdtillfället.</t>
  </si>
  <si>
    <t>"Internmedicin"</t>
  </si>
  <si>
    <t>Allmän internmedicin</t>
  </si>
  <si>
    <t>"Hematologi"</t>
  </si>
  <si>
    <t>Hematologi</t>
  </si>
  <si>
    <t>"Lungmedicin"</t>
  </si>
  <si>
    <t>Lungmedicin</t>
  </si>
  <si>
    <t>"Infektionssjukvård"</t>
  </si>
  <si>
    <t>Infektionssjukvård</t>
  </si>
  <si>
    <t>"Reumatologi"</t>
  </si>
  <si>
    <t>Reumatologi</t>
  </si>
  <si>
    <t>"Allergologi"</t>
  </si>
  <si>
    <t>Allergologi</t>
  </si>
  <si>
    <t>"Njurmedicin"</t>
  </si>
  <si>
    <t>Njurmedicin</t>
  </si>
  <si>
    <t>"Dialysvård"</t>
  </si>
  <si>
    <t>Dialysvård</t>
  </si>
  <si>
    <t>"Endokrinologi"</t>
  </si>
  <si>
    <t>Endokrinologi</t>
  </si>
  <si>
    <t>"Barnmedicin"</t>
  </si>
  <si>
    <t>Barnmedicin</t>
  </si>
  <si>
    <t>"Neonatal"</t>
  </si>
  <si>
    <t>Neonatal intensivvård</t>
  </si>
  <si>
    <t>"HudOchKönssjukvård"</t>
  </si>
  <si>
    <t>Hud och könssjukvård</t>
  </si>
  <si>
    <t>"Neurologi"</t>
  </si>
  <si>
    <t>Neurologi</t>
  </si>
  <si>
    <t>"Kardiologi"</t>
  </si>
  <si>
    <t>Kardiologi</t>
  </si>
  <si>
    <t>"GeriatrikAltLångvårdsmedicin"</t>
  </si>
  <si>
    <t>Geriatrik/långvårdsmedicin</t>
  </si>
  <si>
    <t>"AllmänKirurgi"</t>
  </si>
  <si>
    <t>Allmän kirurgi</t>
  </si>
  <si>
    <t>"Brännskadevård"</t>
  </si>
  <si>
    <t>Brännskadevård</t>
  </si>
  <si>
    <t>"OrtopediskKirurgi"</t>
  </si>
  <si>
    <t>Ortopedisk kirurgi</t>
  </si>
  <si>
    <t>"Handkirurgi"</t>
  </si>
  <si>
    <t>Handkirurgi</t>
  </si>
  <si>
    <t>"Neurokirurgi"</t>
  </si>
  <si>
    <t>Neurokirurgi</t>
  </si>
  <si>
    <t>"Thoraxkirurgi"</t>
  </si>
  <si>
    <t>Thoraxkirurgi</t>
  </si>
  <si>
    <t>"Plastikkirurgi"</t>
  </si>
  <si>
    <t>Plastikkirurgi</t>
  </si>
  <si>
    <t>"Urologi"</t>
  </si>
  <si>
    <t>Urologi</t>
  </si>
  <si>
    <t>"Transplantationskirurgi"</t>
  </si>
  <si>
    <t>Transplantationskirurgi</t>
  </si>
  <si>
    <t>"Barnkirurgi"</t>
  </si>
  <si>
    <t>Barnkirurgi</t>
  </si>
  <si>
    <t>"AnestesiOchIntensivvård"</t>
  </si>
  <si>
    <t>Anestesi och intensivvård</t>
  </si>
  <si>
    <t>"Gynekologi"</t>
  </si>
  <si>
    <t>Gynekologi</t>
  </si>
  <si>
    <t>"Förlossningsvård"</t>
  </si>
  <si>
    <t>Förlossningsvård</t>
  </si>
  <si>
    <t>"Ögonsjukvård"</t>
  </si>
  <si>
    <t>Ögonsjukvård</t>
  </si>
  <si>
    <t>"ÖronNäsaHals"</t>
  </si>
  <si>
    <t>Öron, näs och halssjukvård</t>
  </si>
  <si>
    <t>"MedicinskRehabilitering"</t>
  </si>
  <si>
    <t>Medicinsk rehabilitering</t>
  </si>
  <si>
    <t>"OralKirurgi"</t>
  </si>
  <si>
    <t>Specialisttandklinik för oral kirurgi</t>
  </si>
  <si>
    <t>"DiagnostiskRadiologi"</t>
  </si>
  <si>
    <t>Diagnostisk radiologi</t>
  </si>
  <si>
    <t>"OnkologiAllmän"</t>
  </si>
  <si>
    <t>Onkologi, allmän</t>
  </si>
  <si>
    <t>"OnkologiGynekologisk"</t>
  </si>
  <si>
    <t>Onkologi, gynekologisk</t>
  </si>
  <si>
    <t>"AllmänPsykiatri"</t>
  </si>
  <si>
    <t>Allmän psykiatri</t>
  </si>
  <si>
    <t>"BarnOchUngdomspsykiatri"</t>
  </si>
  <si>
    <t>Barn och ungdomspsykiatri</t>
  </si>
  <si>
    <t>"Intagningsorsaker"</t>
  </si>
  <si>
    <t xml:space="preserve">Kan anges för alla vårdtillfällen av vårdtypen IVA, TIVA och BIVA och oberoende om en SAPS3-registrering finns eller ej.
Om SAPS3 används så måste Intagningsorsaker anges här för vårdtillfällen inskrivna from 2009-01-01.
Man kan ange intagningsorsaker för SAPS3 här även för vårdtillfällen före 2009-01-01, men då ska de inte anges i SAPS3-modulen, där de annars normalt är placerade för vårdtillfällen med inskrivning tom 2008-12-31.</t>
  </si>
  <si>
    <t>"FörsenadUtskrivning"</t>
  </si>
  <si>
    <t>Försenad utskrivning, kan anges för vårdtypen IMA</t>
  </si>
  <si>
    <t>3.00</t>
  </si>
  <si>
    <t>Vårdtillfällets start får inte ligga utanför perioden för filuttaget som anges i 'Innehåll'.</t>
  </si>
  <si>
    <t>3.01</t>
  </si>
  <si>
    <t>Ankomsttid får inte ligga före vårdtillfällets start eller efter utskrivningstiden</t>
  </si>
  <si>
    <t>3.02</t>
  </si>
  <si>
    <t>'Ankomsttid' är obligatorisk from 2012-01-01 för vårdtyperna IVA, TIVA och BIVA. (Kan ge fel om vårdtillfället är valideringsklart, annars varning)</t>
  </si>
  <si>
    <t>3.03</t>
  </si>
  <si>
    <t>Utskrivningstiden ska ligga efter Vårdtillfällets start och får inte ligga efter datumet då filen skapades.</t>
  </si>
  <si>
    <t>3.04</t>
  </si>
  <si>
    <t>Idbegrepp är obligatoriskt att ange</t>
  </si>
  <si>
    <t>3.05</t>
  </si>
  <si>
    <t xml:space="preserve">Vårdtypen BIVA får endas användas på BIVA-avdelningar. Regel för ålder och vårdtypen BIVA har ändrats över tid:	Före 2011 ska alla intensivvårdspatienter på en BIVA ha vårdtypen BIVA	From 2011 till 2016 ska alla yngre än 16 år vara BIVA. Mellan 16 och 24 år kan de vara antingen BIVA eller IVA. 24 år och äldre ska de vara IVA	From 2016 ska alla yngre än 16 år ha vårdtypen BIVA. 16 år och äldre ska ha vårdtypen IVA </t>
  </si>
  <si>
    <t>3.06</t>
  </si>
  <si>
    <t>'Ankomstorsak' är obligatorisk om Ankomstväg är 'Annan IVA' eller 'Annat sjukhus'</t>
  </si>
  <si>
    <t>3.07</t>
  </si>
  <si>
    <t>'Opererad' måste besvaras för samtliga vårdtillfällen före 2009 och för de med vårdtyp IVA, BIVA och TIVA from 2009</t>
  </si>
  <si>
    <t>3.08</t>
  </si>
  <si>
    <t>Opereradtid ska inte besvaras om Opererad inte besvarats eller besvarats med Nej. Opereradtid kan inte heller vara efter inskrivningstiden och får ligga högst 5 år bakåt i tiden</t>
  </si>
  <si>
    <t>3.09</t>
  </si>
  <si>
    <t>Opereradtid ska vara obligatoriskt då Opererad inte besvarats med 'Nej' för intensivvårdstillfällen inskrivna i perioden 2010-01-01 - 2013-01-01 (Utvärderas endast om vårdtillfället är valideringsklart)</t>
  </si>
  <si>
    <t>3.10</t>
  </si>
  <si>
    <t>'Utskriven till' ska vara 'Avliden' endast då vårdresultatet är 'Avliden'</t>
  </si>
  <si>
    <t>3.11</t>
  </si>
  <si>
    <t>Utskrivningsorsak måste anges om 'Utskriven till' är 'Annan IVA' eller 'Annat sjukhus'</t>
  </si>
  <si>
    <t>3.12</t>
  </si>
  <si>
    <t>AvlidenTid måste ligga mellan vårdtillfällets start och utskrivningstiden och ska endast anges om vårdresultat är Avliden</t>
  </si>
  <si>
    <t>3.13</t>
  </si>
  <si>
    <t>'AvlidenTid' måste anges när vårdresultat är 'Avliden' och vårdtillfället är valideringsklart (Utvärderas endast om vårdtillfället är valideringsklart)</t>
  </si>
  <si>
    <t>3.14</t>
  </si>
  <si>
    <t>Intagningsorsaker ska inte rapporteras om man satt valideringsnivå till Aldrig om inte SAPS3 finns rapporterad (Utvärderas endast om vårdtillfället är valideringsklart)</t>
  </si>
  <si>
    <t>3.15</t>
  </si>
  <si>
    <t>Om 'Endast observation' är 'Ja', ska ingen av intagningsorsakerna anges</t>
  </si>
  <si>
    <t>3.16</t>
  </si>
  <si>
    <t>Då vårdtillfället är valideringsklart måste 'Utskriven till' och 'Vårdresultat' vara angivna. (Utvärderas endast om vårdtillfället är valideringsklart)</t>
  </si>
  <si>
    <t>3.17</t>
  </si>
  <si>
    <t>Vårdtillfälle med Postoperativ vård får inte vara längre än 40 timmar</t>
  </si>
  <si>
    <t>3.18</t>
  </si>
  <si>
    <t>Ett vårdtillfälle får inte ha en utskrivningstid som ligger mer än en vecka efter avlidentiden. Ger varning from 2016-01-01 och fel from 2016-10-01</t>
  </si>
  <si>
    <t>3.19</t>
  </si>
  <si>
    <t>Alla intagningsorsaker får ej anges som 'Inget' om 'Endast observation' är 'Nej' (Utvärderas endast om vårdtillfället är valideringsklart)</t>
  </si>
  <si>
    <t>3.20</t>
  </si>
  <si>
    <t>Alla intagningsorsaker måste anges om 'Endast observation' är 'Nej', 'Saknas' är inte ett godkänt svar</t>
  </si>
  <si>
    <t>3.21</t>
  </si>
  <si>
    <t>Om vårdresultat avliden så kontrolleras här om något annat vårdtillfälle rapporterat samma person som avliden</t>
  </si>
  <si>
    <t>3.22</t>
  </si>
  <si>
    <t>Om utskrivningstid ej är angiven så kan ej vårdtillfället sättas som valideringsklart</t>
  </si>
  <si>
    <t>3.23</t>
  </si>
  <si>
    <t>Handläggningstiden för utskrivna, ej valideringsklara, vårdtillfällen får ej överskrida 90 dagar</t>
  </si>
  <si>
    <t>3.24</t>
  </si>
  <si>
    <t>Försenad utskrivning ska endast rapporteras för Vårdtyp IMA (krävs angiven från och med 2026-01-01)</t>
  </si>
  <si>
    <t>Typ: PreOperationskoder</t>
  </si>
  <si>
    <t>"DatumTid"</t>
  </si>
  <si>
    <t>Datum + tid på formatet ”åååå-mm-dd tt:mm” då operationssessionen avslutats.</t>
  </si>
  <si>
    <t>"OperationsKoder"</t>
  </si>
  <si>
    <t>Lista med strängar</t>
  </si>
  <si>
    <t xml:space="preserve">PreVtfOpkod upprepas för varje operationskod inom sessionen.
Huvudingreppet anges först.
Koder enligt KVÅ</t>
  </si>
  <si>
    <t>Texten får maximalt vara 5 tecken lång</t>
  </si>
  <si>
    <t>5.01</t>
  </si>
  <si>
    <t>PRE-operationer måste vara avslutade före vårdtillfällets start</t>
  </si>
  <si>
    <t>5.02</t>
  </si>
  <si>
    <t>PRE-operationskoder måste vara giltiga KVÅ-koder</t>
  </si>
  <si>
    <t>5.03</t>
  </si>
  <si>
    <t>Validerar om Opererad är besvarad korrekt (Kan ge fel om vårdtillfället är valideringsklart, annars varning.)</t>
  </si>
  <si>
    <t>Typ: BehandlingsStrategiPre2014</t>
  </si>
  <si>
    <t>"BeslutTagetVidInskrivning"</t>
  </si>
  <si>
    <t xml:space="preserve">Beslut taget vid inskrivning eller om patienten har  behandlingsbegränsningar vid inskrivningen</t>
  </si>
  <si>
    <t>"TidBeslutEfterInskrivning"</t>
  </si>
  <si>
    <t xml:space="preserve">Om beslutet inte var taget vid inskrivning så ska tidpunkten anges på formatet ”åååå-mm-dd tt:mm” när beslutet togs
Om ej BeslutTagetVidInskrivning så måste ett värde finnas</t>
  </si>
  <si>
    <t>"SamrådInnanBeslut"</t>
  </si>
  <si>
    <t xml:space="preserve">Ett eller flera av nedanstående konstanter
Värdet 'Ingen' får endast existera ensamt, och ej i kombination med något annat värde.</t>
  </si>
  <si>
    <t>Samråd innan beslut har gjorts med följande</t>
  </si>
  <si>
    <t>"Ingen"</t>
  </si>
  <si>
    <t>Ingen</t>
  </si>
  <si>
    <t>"Läkare"</t>
  </si>
  <si>
    <t>Ansvarig läkare på hemklinik</t>
  </si>
  <si>
    <t>"Patient"</t>
  </si>
  <si>
    <t>Patient</t>
  </si>
  <si>
    <t>"Närstående"</t>
  </si>
  <si>
    <t>Närstående</t>
  </si>
  <si>
    <t>"Vårdpersonal"</t>
  </si>
  <si>
    <t>Vårdpersonal</t>
  </si>
  <si>
    <t>"BeslutISamförståndMed"</t>
  </si>
  <si>
    <t>Beslut har tagits av intensivvårdsansvarig läkare i samförstånd med</t>
  </si>
  <si>
    <t>"BehandlingsBegränsningar"</t>
  </si>
  <si>
    <t xml:space="preserve">Behandlingsbegränsningar
Om inga behandlingsbegränsniongar så ska man avsluta här.</t>
  </si>
  <si>
    <t>"Beslutsgrunder"</t>
  </si>
  <si>
    <t>Ett eller flera av nedanstående konstanter</t>
  </si>
  <si>
    <t>Beslutsgrunder för att avstå/avbryta behandling</t>
  </si>
  <si>
    <t>"Autonomi"</t>
  </si>
  <si>
    <t>Autonomi</t>
  </si>
  <si>
    <t>"Akuta"</t>
  </si>
  <si>
    <t>Akuta sjukdomens dåliga prognos</t>
  </si>
  <si>
    <t>"Kroniska"</t>
  </si>
  <si>
    <t>Kroniska sjukdomens dåliga prognos</t>
  </si>
  <si>
    <t>"Terapisvikt"</t>
  </si>
  <si>
    <t>Terapisvikt</t>
  </si>
  <si>
    <t>"SviktandeOrgansystem"</t>
  </si>
  <si>
    <t>Information om sviktande organsystem</t>
  </si>
  <si>
    <t>"Cirkulation"</t>
  </si>
  <si>
    <t>Cirkulation</t>
  </si>
  <si>
    <t>"Andning"</t>
  </si>
  <si>
    <t>Andning</t>
  </si>
  <si>
    <t>"GIkanalen"</t>
  </si>
  <si>
    <t>G-I kanalen</t>
  </si>
  <si>
    <t>"Njurar"</t>
  </si>
  <si>
    <t>Njurar</t>
  </si>
  <si>
    <t>"Lever"</t>
  </si>
  <si>
    <t>Lever</t>
  </si>
  <si>
    <t>"HematologiAltKoagulation"</t>
  </si>
  <si>
    <t>Hematologi/koagulation</t>
  </si>
  <si>
    <t>"Avstå"</t>
  </si>
  <si>
    <t xml:space="preserve">Ett eller flera av nedanstående konstanter
Värdet 'Inget' får endast existera ensamt, och ej i kombination med något annat värde.</t>
  </si>
  <si>
    <t>Beslut om att avstå behandling</t>
  </si>
  <si>
    <t>"Inget"</t>
  </si>
  <si>
    <t>Inget</t>
  </si>
  <si>
    <t>"InvasivVent"</t>
  </si>
  <si>
    <t>Invasiv ventilatorbehandling</t>
  </si>
  <si>
    <t>"NoninvasivVent"</t>
  </si>
  <si>
    <t>Noninvasiv ventilatorbehandling</t>
  </si>
  <si>
    <t>"Dialys"</t>
  </si>
  <si>
    <t>Dialys</t>
  </si>
  <si>
    <t>"HLR"</t>
  </si>
  <si>
    <t>HLR/AHLR - HjärtLungräddning alt. avancerad hjärtlungräddning</t>
  </si>
  <si>
    <t>"Blodtransfusion"</t>
  </si>
  <si>
    <t>Blodtransfusion</t>
  </si>
  <si>
    <t>"VasoaktivaLäkemedel"</t>
  </si>
  <si>
    <t>Vasoaktiva läkemedel</t>
  </si>
  <si>
    <t>"Antibiotika"</t>
  </si>
  <si>
    <t>Antibiotika</t>
  </si>
  <si>
    <t>"Nutrition"</t>
  </si>
  <si>
    <t>Nutrition</t>
  </si>
  <si>
    <t>"Pacemaker"</t>
  </si>
  <si>
    <t>Pacemaker</t>
  </si>
  <si>
    <t>"Övrigt"</t>
  </si>
  <si>
    <t>Övrigt</t>
  </si>
  <si>
    <t>"Avbryta"</t>
  </si>
  <si>
    <t>Beslut om att avbryta behandling</t>
  </si>
  <si>
    <t>6.01</t>
  </si>
  <si>
    <t>Endast en version av protokollet för behandlingsstrategi får användas för ett vårdtillfälle</t>
  </si>
  <si>
    <t>6.02</t>
  </si>
  <si>
    <t>Tid för beslut ska alltid rapporteras om beslutet inte har tagits före inskrivning på IVA</t>
  </si>
  <si>
    <t>6.03</t>
  </si>
  <si>
    <t>Tid för beslut måste ligga inom vårdtillfället</t>
  </si>
  <si>
    <t>6.04</t>
  </si>
  <si>
    <t>Samråd är obligatoriskt att rapportera</t>
  </si>
  <si>
    <t>6.05</t>
  </si>
  <si>
    <t>Beslut är obligatoriskt att rapportera</t>
  </si>
  <si>
    <t>6.06</t>
  </si>
  <si>
    <t>Om 'Inga begränsningar' har rapporterats ska protokollet avslutas efter Behandlingsstrategi</t>
  </si>
  <si>
    <t>6.07</t>
  </si>
  <si>
    <t>Beslutsgrunder ska alltid besvaras när man rapporterar behandlingsstrategin Behandlingsbegränsningar</t>
  </si>
  <si>
    <t>6.08</t>
  </si>
  <si>
    <t>Sviktande organsystem ska alltid besvaras när man har behandlingsstrategin Behandlingsbegränsningar</t>
  </si>
  <si>
    <t>6.09</t>
  </si>
  <si>
    <t>Avstå ska alltid besvaras när man har behandlingsstrategin Behandlingsbegränsningar</t>
  </si>
  <si>
    <t>6.10</t>
  </si>
  <si>
    <t>Avbryta ska alltid besvaras när man har behandlingsstrategin Behandlingsbegränsningar</t>
  </si>
  <si>
    <t>6.11</t>
  </si>
  <si>
    <t>Man får inte besvara både 'Avstå' och 'Avbryta' med 'Inget'</t>
  </si>
  <si>
    <t>Typ: BehandlingsStrategi2013</t>
  </si>
  <si>
    <t>"DokumenteratBeslut"</t>
  </si>
  <si>
    <t>Om ”Dokumenterat beslut saknas” anges så skall det vara det enda rapporterade Behandlingsbeslutet och protokollet avslutas här.</t>
  </si>
  <si>
    <t>"Inga"</t>
  </si>
  <si>
    <t>Inga behandlingsbegränsningar</t>
  </si>
  <si>
    <t>"Behandlingsbegränsningar"</t>
  </si>
  <si>
    <t>Behandlingsbegränsningar</t>
  </si>
  <si>
    <t>"BeslutSaknas"</t>
  </si>
  <si>
    <t>Dokumenterat beslut saknas, Om dokumenterat beslut saknas så ska protokollet avslutas</t>
  </si>
  <si>
    <t>"BeslutTagetFöreIva"</t>
  </si>
  <si>
    <t>Är tidpunkten för det dokumenterade beslutet taget före IVA</t>
  </si>
  <si>
    <t>"TidBeslut"</t>
  </si>
  <si>
    <t xml:space="preserve">Tidpunkt för beslut på formatet ”åååå-mm-dd tt:mm” eller
Om NULL så antas att beslut är taget före IVA</t>
  </si>
  <si>
    <t>Beslutsgrunder för valen, ett eller flera val.</t>
  </si>
  <si>
    <t>Patientens eget beslut (autonomi)</t>
  </si>
  <si>
    <t>"Annan"</t>
  </si>
  <si>
    <t>Annan</t>
  </si>
  <si>
    <t>"Samråd"</t>
  </si>
  <si>
    <t xml:space="preserve">Samråd innan beslut har gjorts med följande
En rad per svarsalternativ.</t>
  </si>
  <si>
    <t>"Legitimerad"</t>
  </si>
  <si>
    <t>Legitimerad yrkesutövare</t>
  </si>
  <si>
    <t>Behandlingar som avstås ifrån</t>
  </si>
  <si>
    <t>"Njurersättningsterapi"</t>
  </si>
  <si>
    <t>Njurersättningsterapi (CRRT/Dialys)</t>
  </si>
  <si>
    <t>"HjärtLungRäddning"</t>
  </si>
  <si>
    <t>Hjärt-lungräddning</t>
  </si>
  <si>
    <t>Behandlingar som avbryts</t>
  </si>
  <si>
    <t>7.01</t>
  </si>
  <si>
    <t>Ta bort konsekutiva 'Inga behandlingbegränsningar' beslut, under ett vårdtillfälle</t>
  </si>
  <si>
    <t>7.02</t>
  </si>
  <si>
    <t>Om Dokumenterat beslut saknas har rapporterats så ska detta vara det enda beslutet</t>
  </si>
  <si>
    <t>7.03</t>
  </si>
  <si>
    <t>Protokollet ska avslutas efter 'DokumenteratBeslut' om svaret 'Dokumenterat beslut saknas' har angivits</t>
  </si>
  <si>
    <t>7.04</t>
  </si>
  <si>
    <t>Tid för beslut ska alltid rapporteras om inte 'Dokumenterat beslut saknas' har angivits</t>
  </si>
  <si>
    <t>7.05</t>
  </si>
  <si>
    <t>Tidpunkten för beslutet måste ligga inom vårdtillfället</t>
  </si>
  <si>
    <t>7.06</t>
  </si>
  <si>
    <t>Protokollet ska avslutas efter 'TidBeslut' om 'Inga behandlingsbegränsningar' har rapporterats</t>
  </si>
  <si>
    <t>7.07</t>
  </si>
  <si>
    <t>Protokollet ska avslutas om man har rapporterat 'Behandlingsbegränsningar' när valideringsnivå är Alltid</t>
  </si>
  <si>
    <t>7.08</t>
  </si>
  <si>
    <t>Alla frågor i protokollet måste vara besvarade om man har valideringsnivå Fullständig krävs</t>
  </si>
  <si>
    <t>7.09</t>
  </si>
  <si>
    <t>Om man har valideringsnivå Valfritt ska antingen alla frågor i protokollet eller inga alls vara besvarade</t>
  </si>
  <si>
    <t>7.10</t>
  </si>
  <si>
    <t>Det går inte att besvara både 'Avstå' och 'Avbryta' med 'Ingen'</t>
  </si>
  <si>
    <t>7.11</t>
  </si>
  <si>
    <t>Två beslut med samma tidpunkt får inte förekomma</t>
  </si>
  <si>
    <t>Typ: SAPS3</t>
  </si>
  <si>
    <t>Delsumma I – Patienten före intagning</t>
  </si>
  <si>
    <t>"CancerTerapi"</t>
  </si>
  <si>
    <t>CancerTerapi</t>
  </si>
  <si>
    <t>"KroniskHjärtsvikt"</t>
  </si>
  <si>
    <t>Kronisk hjärtsvikt</t>
  </si>
  <si>
    <t>"Blodmalignitet"</t>
  </si>
  <si>
    <t>Blodmalignitet</t>
  </si>
  <si>
    <t>"Cirrhos"</t>
  </si>
  <si>
    <t>Cirrhos</t>
  </si>
  <si>
    <t>"AIDS"</t>
  </si>
  <si>
    <t>AIDS</t>
  </si>
  <si>
    <t>"Cancer"</t>
  </si>
  <si>
    <t>Cancer</t>
  </si>
  <si>
    <t>"TidPåSjukhus"</t>
  </si>
  <si>
    <t>Tid på sjukhus (antal dagar)</t>
  </si>
  <si>
    <t>Mätenhet (d) - Antal dagar</t>
  </si>
  <si>
    <t>"Vårdplats"</t>
  </si>
  <si>
    <t>Vårdplats, annan enhet</t>
  </si>
  <si>
    <t>"AnnanAvdelning"</t>
  </si>
  <si>
    <t>Vårdavdelning, annan enhet</t>
  </si>
  <si>
    <t>"Uppvakning"</t>
  </si>
  <si>
    <t>Uppvakning</t>
  </si>
  <si>
    <t>"Intermediär"</t>
  </si>
  <si>
    <t>Intermediär (IVA/Post-op)</t>
  </si>
  <si>
    <t>"Terapi"</t>
  </si>
  <si>
    <t>Terapi innan inläggning</t>
  </si>
  <si>
    <t>Nej</t>
  </si>
  <si>
    <t>"VasoaktivaFarmaka"</t>
  </si>
  <si>
    <t>Vasoaktiva farmaka</t>
  </si>
  <si>
    <t>"Operationstyp"</t>
  </si>
  <si>
    <t>Måste besvaras om Akut eller Elektiv kirurgi. ”Transplantation”, ”Isolerat trauma”, ”Multipelt trauma”, ”Hjärtkirurgi”, ”Neurokirurgi” och ”Övrig kirurgi”</t>
  </si>
  <si>
    <t>"Transplantation"</t>
  </si>
  <si>
    <t>Transplantation: Lever, njure, pankreas, njure och pankreas, övriga</t>
  </si>
  <si>
    <t>"IsoleratTrauma"</t>
  </si>
  <si>
    <t>Isolerat trauma (inkluderar bröstkorg, bukhåla, extremiteter)</t>
  </si>
  <si>
    <t>"MultipeltTrauma"</t>
  </si>
  <si>
    <t>Multipelt trauma</t>
  </si>
  <si>
    <t>"Hjärtkirurgi"</t>
  </si>
  <si>
    <t>Hjärtkirurgi: CABG utan klaffkirurgi</t>
  </si>
  <si>
    <t>Neurokirurgi: Cerebrovaskulär kirurgi</t>
  </si>
  <si>
    <t>Övrig kirurgi</t>
  </si>
  <si>
    <t>"AkutInfNosokomial"</t>
  </si>
  <si>
    <t xml:space="preserve">Fanns Akut infektion vid inläggning,  Nosokomial</t>
  </si>
  <si>
    <t>"AkutInfDjupLuftväg"</t>
  </si>
  <si>
    <t>Fanns Akut infektion vid inläggning, Djup luftväg</t>
  </si>
  <si>
    <t xml:space="preserve"> Delsumma III – Förekomst och grad av fysiologisk störning. Antingen GCS eller RLS85 anges eller båda. Om både GCS och RLS85 är angivet så används GCS vid beräkning.</t>
  </si>
  <si>
    <t>"GCSÖgon"</t>
  </si>
  <si>
    <t>Glasgow Coma Scale - Ögon</t>
  </si>
  <si>
    <t>"1"</t>
  </si>
  <si>
    <t>Ingen ögonöppning vid smärtstimulering</t>
  </si>
  <si>
    <t>"2"</t>
  </si>
  <si>
    <t>Ögonen öppnas efter smärtstimulering</t>
  </si>
  <si>
    <t>"3"</t>
  </si>
  <si>
    <t>Ögonen öppnas vid tilltal</t>
  </si>
  <si>
    <t>"4"</t>
  </si>
  <si>
    <t>Ögonen hålls spontant öppna</t>
  </si>
  <si>
    <t>"GCSVerbal"</t>
  </si>
  <si>
    <t>Glasgow Coma Scale - Verbal</t>
  </si>
  <si>
    <t>Ingen reaktion på tilltal</t>
  </si>
  <si>
    <t>Reagerar på tilltal med oartikulerat ljud</t>
  </si>
  <si>
    <t>Reagerar på tilltal med enstaka ord</t>
  </si>
  <si>
    <t>Desorienterad/konfusionell</t>
  </si>
  <si>
    <t>"5"</t>
  </si>
  <si>
    <t>Patienten är fullt orienterad</t>
  </si>
  <si>
    <t>"GCSMotorik"</t>
  </si>
  <si>
    <t>Glasgow Coma Scale - Motorisk</t>
  </si>
  <si>
    <t>Ingen reaktion vid smärtstimulering</t>
  </si>
  <si>
    <t>Patienten sträcker armbågen (extension) vid smärtstimulering</t>
  </si>
  <si>
    <t>Patienten böjer armbågen (flexion) vid smärtstimulering</t>
  </si>
  <si>
    <t>Patienten drar undan armen vid smärtstimulering av fingernagelbädd</t>
  </si>
  <si>
    <t>Patienten lokaliserar smärta</t>
  </si>
  <si>
    <t>"6"</t>
  </si>
  <si>
    <t>Patienten åtlyder uppmaning adekvat</t>
  </si>
  <si>
    <t>"RLS85"</t>
  </si>
  <si>
    <t>Reaction Level Scale -85 classification (RLS-85)</t>
  </si>
  <si>
    <t>Fullt vaken</t>
  </si>
  <si>
    <t>Något slö, somnar lätt</t>
  </si>
  <si>
    <t>Svarar trögt, lyder enkla uppmaningar</t>
  </si>
  <si>
    <t>Svarar ej eller obegripligt</t>
  </si>
  <si>
    <t>Adekvat smärtreaktion, drar undan</t>
  </si>
  <si>
    <t>Inadekvat smärtreaktion, böjer</t>
  </si>
  <si>
    <t>"7"</t>
  </si>
  <si>
    <t>Inadekvat smärtreaktion, sträcker</t>
  </si>
  <si>
    <t>"8"</t>
  </si>
  <si>
    <t>Reagerar ej på smärtstimuli</t>
  </si>
  <si>
    <t>"Bilirubin"</t>
  </si>
  <si>
    <t>Decimal-tal i formatet '##,##'</t>
  </si>
  <si>
    <t>Bilirubin</t>
  </si>
  <si>
    <t>Värdet ska anges i intervallet 1 → 1500</t>
  </si>
  <si>
    <t>Mätenhet (μmol/L) - mikromol per liter</t>
  </si>
  <si>
    <t>"Kroppstemperatur"</t>
  </si>
  <si>
    <t>Kroppstemperatur</t>
  </si>
  <si>
    <t>Värdet ska anges i intervallet 5 → 45</t>
  </si>
  <si>
    <t>Mätenhet (°C) - Grad Celsius</t>
  </si>
  <si>
    <t>"Kreatinin"</t>
  </si>
  <si>
    <t>Kreatinin</t>
  </si>
  <si>
    <t>Värdet ska anges i intervallet 1 → 3000</t>
  </si>
  <si>
    <t>"Hjärtfrekvens"</t>
  </si>
  <si>
    <t>Hjärtfrekvens</t>
  </si>
  <si>
    <t>Värdet ska anges i intervallet 0 → 400</t>
  </si>
  <si>
    <t>Mätenhet (bpm) - Hjärtslag/minut</t>
  </si>
  <si>
    <t>"BLeukocyter"</t>
  </si>
  <si>
    <t>B-leukocyter</t>
  </si>
  <si>
    <t>Värdet ska anges i intervallet 0 → 900</t>
  </si>
  <si>
    <t>Mätenhet (* 10^9/L)</t>
  </si>
  <si>
    <t>"aBpH"</t>
  </si>
  <si>
    <t>aB-pH</t>
  </si>
  <si>
    <t>Värdet ska anges i intervallet 5,7 → 8</t>
  </si>
  <si>
    <t>Mätenhet (pH)</t>
  </si>
  <si>
    <t>"BTrombocyt"</t>
  </si>
  <si>
    <t>B-Trombocyt</t>
  </si>
  <si>
    <t>Värdet ska anges i intervallet 0 → 3000</t>
  </si>
  <si>
    <t>"SystolisktTryck"</t>
  </si>
  <si>
    <t>Systoliskt tryck</t>
  </si>
  <si>
    <t>Mätenhet (mmHg) - millimeters of mercury</t>
  </si>
  <si>
    <t>"FiO2"</t>
  </si>
  <si>
    <t xml:space="preserve">FiO2 - anges i procent.
FiO2 och PaO2 skall vara tagna vid samma tidpunkt.</t>
  </si>
  <si>
    <t>Värdet ska anges i intervallet 21 → 100</t>
  </si>
  <si>
    <t>Mätenhet (%) - procent</t>
  </si>
  <si>
    <t>"PaO2"</t>
  </si>
  <si>
    <t xml:space="preserve">PaO2
FiO2 och PaO2 skall vara tagna vid samma tidpunkt.</t>
  </si>
  <si>
    <t>Värdet ska anges i intervallet 1 → 300</t>
  </si>
  <si>
    <t>Mätenhet (kPa) - kilopascal</t>
  </si>
  <si>
    <t>"Ventilation"</t>
  </si>
  <si>
    <t>Ventilation eller CPAP.</t>
  </si>
  <si>
    <t>Fotnot</t>
  </si>
  <si>
    <t>10.01</t>
  </si>
  <si>
    <t>SAPS3 ska inte rapporteras för vårdtillfällen där patienten är yngre än 16 år eller har okänd ålder</t>
  </si>
  <si>
    <t>10.02</t>
  </si>
  <si>
    <t>Operationstyp ska anges besvaras om opererad = 'Ja' för vårdtillfället. Operationstyp skall ej anges när opererad är besvarad med 'Nej'</t>
  </si>
  <si>
    <t>10.03</t>
  </si>
  <si>
    <t>Tid på sjukhus får maximalt vara 1800 dagar</t>
  </si>
  <si>
    <t>Typ: Higgins</t>
  </si>
  <si>
    <t>"Intagningsorsak"</t>
  </si>
  <si>
    <t xml:space="preserve">APACHE III-intagningsorsak 4:1 – 4:18 enligt SIR:s riktlinje.
Om vårdtillfället inte är kodat, ange ”Ej kodad”. Kan bara inträffa om vårdtillfället inte har en utskrivningstid.</t>
  </si>
  <si>
    <t>Texten får maximalt vara 10 tecken lång</t>
  </si>
  <si>
    <t>"Status"</t>
  </si>
  <si>
    <t xml:space="preserve">Higgins-status
Endast obligatorisk för beräkning av EMR2010sv. Fullständig ska då omfatta de värden som nedan anges som obligatoriska.</t>
  </si>
  <si>
    <t>"Fullständig"</t>
  </si>
  <si>
    <t>Fullständig</t>
  </si>
  <si>
    <t>"EjFullständig"</t>
  </si>
  <si>
    <t>Ej fullständig</t>
  </si>
  <si>
    <t>"AntalHjärtop"</t>
  </si>
  <si>
    <t>Antal tidigare hjärtoperationer före aktuell operation</t>
  </si>
  <si>
    <t>Värdet ska anges i intervallet 0 → 99</t>
  </si>
  <si>
    <t>Mätenhet (st)</t>
  </si>
  <si>
    <t>"TidigareKärlkirurgi"</t>
  </si>
  <si>
    <t>Tidigare kärlkirurgi före aktuellt vårdtillfälle</t>
  </si>
  <si>
    <t>"Vikt"</t>
  </si>
  <si>
    <t xml:space="preserve">Preopertiv vikt i kg
Värdet är obligatoriskt för beräkningen av EMR2010sv</t>
  </si>
  <si>
    <t>Värdet ska anges i intervallet 3 → 250</t>
  </si>
  <si>
    <t>Mätenhet (kg) - kilogram</t>
  </si>
  <si>
    <t>"Längd"</t>
  </si>
  <si>
    <t xml:space="preserve">Preoperativ längd i cm
Värdet är obligatoriskt för beräkningen av EMR2010sv</t>
  </si>
  <si>
    <t>Värdet ska anges i intervallet 50 → 250</t>
  </si>
  <si>
    <t>Mätenhet (cm) - centimeter</t>
  </si>
  <si>
    <t>"KreaPreop"</t>
  </si>
  <si>
    <t xml:space="preserve">Kreatinin preoperativt
Preoperativt uppmätt kreatinin (max 4 dygn före operationsdygnet)
Värdet är obligatoriskt för beräkningen av EMR2010sv</t>
  </si>
  <si>
    <t>Värdet ska anges i intervallet 20 → 2000</t>
  </si>
  <si>
    <t>Mätenhet (mikromol/liter)</t>
  </si>
  <si>
    <t>"AlbPreop"</t>
  </si>
  <si>
    <t xml:space="preserve">Albumin preoperativt.
Preoperativt uppmätt albumin (max 4 dygn före operationsdygnet)
Värdet är obligatoriskt för beräkningen av EMR2010sv</t>
  </si>
  <si>
    <t>Värdet ska anges i intervallet 5 → 70</t>
  </si>
  <si>
    <t>Mätenhet (g/L) - Gram per liter</t>
  </si>
  <si>
    <t>"ECCtid"</t>
  </si>
  <si>
    <t xml:space="preserve">Tid med hjärt-lungmaskin (sammanlagd tid vid flera episoder)
Värdet är obligatoriskt för beräkningen av EMR2020sv och EMR2010sv. Ange 0 om ingen ECC använts.</t>
  </si>
  <si>
    <t>Värdet ska anges i intervallet 0 → 999</t>
  </si>
  <si>
    <t>Mätenhet (m) - minuter</t>
  </si>
  <si>
    <t>"Ballongpump"</t>
  </si>
  <si>
    <t xml:space="preserve">Ballongpump
Värdet är obligatoriskt för beräkningen av EMR2010sv</t>
  </si>
  <si>
    <t>"Inandningsoxygen"</t>
  </si>
  <si>
    <t xml:space="preserve">Syrgaskoncentrationen i andningsluften i %
Värdet är obligatoriskt för beräkningen av EMR2010sv</t>
  </si>
  <si>
    <t>"ArtPCO2"</t>
  </si>
  <si>
    <t xml:space="preserve">Arteriella koldioxidtensionen i kPa, en decimal
Värdet är obligatoriskt för beräkningen av EMR2010sv</t>
  </si>
  <si>
    <t>Värdet ska anges i intervallet 2 → 30</t>
  </si>
  <si>
    <t>"ArtPO2"</t>
  </si>
  <si>
    <t xml:space="preserve">Arteriella syrgaskoncentrationen, en decimal
Värdet är obligatoriskt för beräkningen av EMR2010sv</t>
  </si>
  <si>
    <t>Värdet ska anges i intervallet 2 → 95</t>
  </si>
  <si>
    <t>"ArtO2"</t>
  </si>
  <si>
    <t xml:space="preserve">Arteriella syrgaskoncentrationen i %
Värdet är obligatoriskt för beräkningen av EMR2010sv</t>
  </si>
  <si>
    <t>Värdet ska anges i intervallet 15 → 100</t>
  </si>
  <si>
    <t>Mätenhet (%) - Procent</t>
  </si>
  <si>
    <t>Obligatoriskt för beräkning av EMR2010sv att Blandvenös eller Centralvenös anges.</t>
  </si>
  <si>
    <t>"BlandvenösO2"</t>
  </si>
  <si>
    <t>Blandade venösa syrgasmättnaden i procent</t>
  </si>
  <si>
    <t>Värdet ska anges i intervallet 10 → 99</t>
  </si>
  <si>
    <t>"CentralvenösO2"</t>
  </si>
  <si>
    <t>Centrala venösa syrgasmättnaden i %</t>
  </si>
  <si>
    <t xml:space="preserve">Hjärtfrekvens vid intagning
Värdet är obligatoriskt för beräkningen av EMR2010sv</t>
  </si>
  <si>
    <t>Värdet ska anges i intervallet 20 → 200</t>
  </si>
  <si>
    <t>Mätenhet (bmp) - Hjärtslag per minut</t>
  </si>
  <si>
    <t>"CVP"</t>
  </si>
  <si>
    <t xml:space="preserve">Central venöst tryck i mmHg
Värdet är obligatoriskt för beräkningen av EMR2010sv</t>
  </si>
  <si>
    <t>Värdet ska anges i intervallet -10 → 40</t>
  </si>
  <si>
    <t>Mätenhet (mmHg) - millimeter kvicksilver</t>
  </si>
  <si>
    <t>"BasÖverskott"</t>
  </si>
  <si>
    <t xml:space="preserve">Basöverskott
Värdet är obligatoriskt för beräkningen av EMR2010sv</t>
  </si>
  <si>
    <t>Värdet ska anges i intervallet -30 → 30</t>
  </si>
  <si>
    <t>Mätenhet (mmol/L) - millimoles per liter</t>
  </si>
  <si>
    <t>"AktiveradTEDA"</t>
  </si>
  <si>
    <t>TEDA aktiverad vid ankomst</t>
  </si>
  <si>
    <t>"IntuberadVidAnkomst"</t>
  </si>
  <si>
    <t>Intuberad vid ankomst</t>
  </si>
  <si>
    <t>"AortaTångtid"</t>
  </si>
  <si>
    <t>Aorta-tångtid (vid flera – summan), antal minuter</t>
  </si>
  <si>
    <t>11.01</t>
  </si>
  <si>
    <t>Higgins ska endast rapporteras för vårdtypen 'TIVA'</t>
  </si>
  <si>
    <t>11.02</t>
  </si>
  <si>
    <t>Intagningsorsak enligt APACHE III ska vara '4:1' - '4:18' då vårdtillfället är utskrivet. Kan anges som 'Ej kodad' eller utelämnas om vårdtillfället inte är utskrivet. (Intagningsorsak krävs om vårdtillfället är valideringsklart)</t>
  </si>
  <si>
    <t>Typ: ClinicalFrailtyScaleData</t>
  </si>
  <si>
    <t>"Bedömning"</t>
  </si>
  <si>
    <t>Bedömning</t>
  </si>
  <si>
    <t>1 Mycket vital – individer som är starka, aktiva, energiska och motiverade. De brukar ofta träna regelbundet. De tillhör de som är i bäst skick för sin ålder.</t>
  </si>
  <si>
    <t>2 Vital – individer som inte har några sjukdomssymtom men som är i sämre skick än individer i kategori 1. De tränar ofta eller är emellanåt mycket aktiva, till exempel beroende på årstid.</t>
  </si>
  <si>
    <t>3 Klarar sig bra – individer vars medicinska problem är väl kontrollerade, men som inte regelbundet är aktiva utöver vanliga promenader.</t>
  </si>
  <si>
    <t>4 Sårbar – är inte beroende av andras hjälp i vardagen, men har ofta symtom som begränsar deras aktiviteter. Ett vanligt klagomål är att de begränsas (”saktas ned”) och/eller blir trötta under dagen.</t>
  </si>
  <si>
    <t>5 Lindrigt skör – dessa individer är ofta uppenbart långsammare, och behöver hjälp med komplexa IADL (Instrumental Activities of Daily Living)-aktiviteter (ekonomi, transporter, tungt hushållsarbete, medicinering) Lindrig skörhet försämrar i allmänhet förmågan att handla och gå ut på egen hand, laga mat och utföra hushållsarbete.</t>
  </si>
  <si>
    <t>6 Måttligt skör – individer som behöver hjälp med alla utomhusaktiviteter och hushållsarbete. Inomhus har de ofta problem med trappor, behöver hjälp med att tvätta sig, och kan behöva minimal hjälp (uppmaning, stöd) med att klä på sig.</t>
  </si>
  <si>
    <t>7 Allvarligt skör – är helt beroende av andra för personlig egenvård oavsett orsak (fysisk eller kognitiv). Trots det framstår de som stabila och utan hög risk för att dö (inom ungefär 6 månader).</t>
  </si>
  <si>
    <t>8 Mycket allvarligt skör – helt beroende, närmar sig livets slut. De kan i allmänhet inte tillfriskna ens från en lindrig sjukdom.</t>
  </si>
  <si>
    <t>"9"</t>
  </si>
  <si>
    <t>9 Terminalt sjuk – närmar sig livets slut. I den här kategorin ingår individer med en förväntad återstående livslängd på mindre än 6 månader utan övriga uppenbara tecken på skörhet</t>
  </si>
  <si>
    <t>"Bortfallsorsak"</t>
  </si>
  <si>
    <t>Bortfallsorsak, ska anges då bedömning saknas och valideringsnivå är 'Alltid'</t>
  </si>
  <si>
    <t>"KanEjFastställas"</t>
  </si>
  <si>
    <t xml:space="preserve">Information har eftersökts men kan ej fastställas
Man har eftersökt men hittar ej information. Kan vara patienter från annan region där man inte har journalanteckningar, spärrad journal, utländska personer, personer som inte tidigare sökt sjukvård, oidentifierade osv</t>
  </si>
  <si>
    <t>"EjEftersökt"</t>
  </si>
  <si>
    <t xml:space="preserve">Information har inte eftersökts
Man har av något skäl inte gjort eftersökning.</t>
  </si>
  <si>
    <t>"EjLokalaKriterier"</t>
  </si>
  <si>
    <t xml:space="preserve">Ingår ej i lokal patientgrupp för Clinical Frailty Scale
Om man har egna lokala kriterier för Clinical Frailty Scale som ålder, diagnosgrupp och vårdtillfället ej uppfyller dessa.</t>
  </si>
  <si>
    <t>4.01</t>
  </si>
  <si>
    <t>Registering av ClinicalFrailtyScale ska endast förekomma för vårdtyperna 'IVA' eller 'TIVA'</t>
  </si>
  <si>
    <t>4.02</t>
  </si>
  <si>
    <t>Om registreringsnivå för Clinical Frailty Scale är 'Alltid' så skall bortfallsorsak anges om ingen bedömning gjorts. (Kan ge fel om vårdtillfället är valideringsklart, annars varning)</t>
  </si>
  <si>
    <t>Typ: PIM2</t>
  </si>
  <si>
    <t>Elektivt</t>
  </si>
  <si>
    <t>"VarPostoperativVård"</t>
  </si>
  <si>
    <t>PostOp</t>
  </si>
  <si>
    <t>"Hjärtlungmaskin"</t>
  </si>
  <si>
    <t>Hjärtmaskin</t>
  </si>
  <si>
    <t>"Högriskdiagnos"</t>
  </si>
  <si>
    <t>Högriskdisanos</t>
  </si>
  <si>
    <t>"0"</t>
  </si>
  <si>
    <t>"Hjärtstillestånd"</t>
  </si>
  <si>
    <t>"Svår kombinerad immunbrist(SCID)"</t>
  </si>
  <si>
    <t>Leukemi eller lymfom efter första induktionsbehandlingen</t>
  </si>
  <si>
    <t>Spontan cerebral blödning</t>
  </si>
  <si>
    <t>Kardiomyopati eller myocardit</t>
  </si>
  <si>
    <t>Hypoplastiskt vänsterkammarsyndrom(HLHS)</t>
  </si>
  <si>
    <t>"HIV infektion"</t>
  </si>
  <si>
    <t>Leverinsufficiencens är huvudorsak till IVA-inläggning</t>
  </si>
  <si>
    <t>Neurodegenerativ sjukdom</t>
  </si>
  <si>
    <t>"Lågriskdiagnos"</t>
  </si>
  <si>
    <t>Lågriskdiagnos</t>
  </si>
  <si>
    <t>Astma är huvudorsak till IVA-inläggning</t>
  </si>
  <si>
    <t>Bronkiolit är huvudorsak till inläggning på IVA</t>
  </si>
  <si>
    <t>Krupp är huvudorsak till inläggning på IVA</t>
  </si>
  <si>
    <t>Obstruktiv sömnapne är huvudorsak till anläggning på IVA</t>
  </si>
  <si>
    <t>Diabetesketoacidos är huvudorsak till inläggning på IVA</t>
  </si>
  <si>
    <t>"IngenLjusreaktion"</t>
  </si>
  <si>
    <t>Ingen ljusreaktion</t>
  </si>
  <si>
    <t>"MekaniskVentilering"</t>
  </si>
  <si>
    <t>Mekanisk ventilering</t>
  </si>
  <si>
    <t>"SystolisktTryckSaknasAnledning"</t>
  </si>
  <si>
    <t>Om systoliskt tryck saknas, ska här anges anledningen</t>
  </si>
  <si>
    <t>"VärdeOkänt"</t>
  </si>
  <si>
    <t>Värde okänt (ersätter "Värde saknas")</t>
  </si>
  <si>
    <t>"IckeMätbart"</t>
  </si>
  <si>
    <t>Systoliskt tryck var icke mätbart</t>
  </si>
  <si>
    <t>Hjärtstillestånd</t>
  </si>
  <si>
    <t>"Saknas"</t>
  </si>
  <si>
    <t>Värde saknas (utgår 2021-12-31, använd "Värde okänt")</t>
  </si>
  <si>
    <t>Värdet på det systoliska trycket</t>
  </si>
  <si>
    <t>Basöverskott</t>
  </si>
  <si>
    <t>FiO2</t>
  </si>
  <si>
    <t>PaO2</t>
  </si>
  <si>
    <t>Värdet ska anges i intervallet 1 → 100</t>
  </si>
  <si>
    <t>Mätenhet (kPa) - Kilopascal</t>
  </si>
  <si>
    <t>12.01</t>
  </si>
  <si>
    <t>Registering ska endast förekomma om vårdtypen är 'IVA' och patienten är yngre än 16 år, eller om vårdtypen är'BIVA'</t>
  </si>
  <si>
    <t>12.02</t>
  </si>
  <si>
    <t>PIM2 tillämpas inte på patienter som är 16 år eller äldre och har vårdtypen IVA</t>
  </si>
  <si>
    <t>12.03</t>
  </si>
  <si>
    <t>Man kan inte ange både 'Högriskdiagnos' och 'Lågriskdiagnos' samtidigt</t>
  </si>
  <si>
    <t>12.04</t>
  </si>
  <si>
    <t>PIM2-data får ej anges för vårdtillfällen inskrivna 2016-01-01 eller senare. Istället används PIM3 from 2016</t>
  </si>
  <si>
    <t>Typ: PIM3</t>
  </si>
  <si>
    <t>Postoperativ vård</t>
  </si>
  <si>
    <t>"Ja, hjärtkirurgi med hjärtlungmaskin" (Coefficient = -1.2246)</t>
  </si>
  <si>
    <t>"Ja, hjärtkirurgi utan hjärtlugnmaskin" (Coefficient = -0.8762)</t>
  </si>
  <si>
    <t>"Ja, icke hjärtkirurgi" (Coefficient = -1.5164)</t>
  </si>
  <si>
    <t>"MycketHögRisk"</t>
  </si>
  <si>
    <t>Mycket hög risk</t>
  </si>
  <si>
    <t>"Hjärtestillestånd föregår inläggning på IVA"</t>
  </si>
  <si>
    <t>Benmärgstransplanterad mottagare</t>
  </si>
  <si>
    <t>"HögRisk"</t>
  </si>
  <si>
    <t>Hög risk</t>
  </si>
  <si>
    <t>Nekrotiserande enterokolit(NEC)</t>
  </si>
  <si>
    <t>"LågRisk"</t>
  </si>
  <si>
    <t>Låg risk</t>
  </si>
  <si>
    <t>Epileptiska kramper är huvudorsak till inläggning på IVA</t>
  </si>
  <si>
    <t>"LjusstelaPupiller"</t>
  </si>
  <si>
    <t xml:space="preserve">Ljusstela pupiller
'true'  om pupillerna är &gt;3 mm och båda fixerade.
'false' om pupillerna har normal ljusreaktion.
null   när det inte är undersökt.
Pupillreaktion för starkt ljus används som ett index för hjärnfunktion.
Registrera inte onormala fynd om de beror på droger, toxiner eller lokal ögonskada.</t>
  </si>
  <si>
    <t>"MekaniskVentilation"</t>
  </si>
  <si>
    <t xml:space="preserve">Mekanisk ventilation vid någon tid under första timmen på IVA.
Mekanisk ventilation inkluderar maskventilation(NIV) eller nasal CPAP eller BiPAP
eller negativ tryckventilation.
Ange 'true' eller 'false'</t>
  </si>
  <si>
    <t>Värdet ska anges i intervallet 20 → 400</t>
  </si>
  <si>
    <t xml:space="preserve">Basöverskott arteriellt, kapillärt blod eller venöst.
Anges med en decimal</t>
  </si>
  <si>
    <t xml:space="preserve">FiO2
Ange faktiskt värde = syrgasprocent vid tiden för registrerat PaO2 eller null vid 'saknas'</t>
  </si>
  <si>
    <t>PaO2, Anges i kPa om syrgas ges via endotrakeal tub (ETT) eller huvudbox.</t>
  </si>
  <si>
    <t>"SpO2"</t>
  </si>
  <si>
    <t xml:space="preserve">SpO2, Pulsoximeter värde – anges som faktiskt värde i %
(Om ductus arteriosus är öppen och det föreligger ett höger-vänster flöde i ductus (dvs ett
flöde med venöst blod från truncus pulmonalis till aorta) skall det preduktala värdet
anges, dvs i de flesta fall pulsoximeter värdet erhållet i höger hand).</t>
  </si>
  <si>
    <t>"Laktat"</t>
  </si>
  <si>
    <t>Laktat, anges med en decimal eller null för saknas</t>
  </si>
  <si>
    <t>Värdet ska anges i intervallet 0 → 35,5</t>
  </si>
  <si>
    <t>13.01</t>
  </si>
  <si>
    <t>Diagnosen kan vara av typen 'Mycket hög risk', 'Hög risk' eller 'Låg risk', men endast ett alternativ kan anges</t>
  </si>
  <si>
    <t>13.02</t>
  </si>
  <si>
    <t>Då orsak till att Systoliskt blodtryck saknas anges så kan inte även systoliskt blodtryck anges</t>
  </si>
  <si>
    <t>13.03</t>
  </si>
  <si>
    <t xml:space="preserve">Orsak till saknat systoliskt blodtryck måste anges i &lt;SystolisktTryckSaknas&gt; </t>
  </si>
  <si>
    <t>Typ: SOFAData</t>
  </si>
  <si>
    <t xml:space="preserve">From 2016 så finns en ny riktlinje för SOFA där man inte behöver ange både Kreatinin och Diures för att få poäng för Njure. Man ska då ange Version=2 för att beräkningen ska bli komplett.
Version kan utelämnas och tolkas då som Version = 1.</t>
  </si>
  <si>
    <t>SOFA version 1</t>
  </si>
  <si>
    <t>SOFA version 2</t>
  </si>
  <si>
    <t>"SOFAs"</t>
  </si>
  <si>
    <t>Sofa-data</t>
  </si>
  <si>
    <t>14.02</t>
  </si>
  <si>
    <t xml:space="preserve">SOFA ska endast anges om vårdtyp är IVA eller TIVA </t>
  </si>
  <si>
    <t>14.04</t>
  </si>
  <si>
    <t>För att SOFA ska anses vara 'Fullständig' får högst en variabel saknas och 'Ej fullständig' får bara användas om fler än en variabel saknas</t>
  </si>
  <si>
    <t>14.05</t>
  </si>
  <si>
    <t>Inga variabler ska rapporteras om 'Status' är antingen 'Annan orsak' eller 'Medicinsk indikation för provtagning saknas'</t>
  </si>
  <si>
    <t>14.06</t>
  </si>
  <si>
    <t>'SOFA' får inte ha två registreringar med samma datum</t>
  </si>
  <si>
    <t>14.07</t>
  </si>
  <si>
    <t>Endast en 'In SOFA' kan förekoma</t>
  </si>
  <si>
    <t>14.08</t>
  </si>
  <si>
    <t>Endast en 'Ut SOFA' kan förekomma</t>
  </si>
  <si>
    <t>14.09</t>
  </si>
  <si>
    <t>'In SOFA' och 'Ut SOFA' måste anges på alla vårdtillfällen</t>
  </si>
  <si>
    <t>14.10</t>
  </si>
  <si>
    <t>Ingen 'Daglig SOFA' förväntas om vårdtillfället är kortare en 5 timmar</t>
  </si>
  <si>
    <t>14.11</t>
  </si>
  <si>
    <t>Vid 'Daglig SOFA' ska man ange 'SOFADatum', men endast då</t>
  </si>
  <si>
    <t>14.12</t>
  </si>
  <si>
    <t>SOFA-registreringen måste infalla inom vårdtillfällets tidsram</t>
  </si>
  <si>
    <t>14.14</t>
  </si>
  <si>
    <t>Vasoaktiva läkemedel ska ej utelämnas om MAP är angivet</t>
  </si>
  <si>
    <t>Typ: DagligSOFA</t>
  </si>
  <si>
    <t>"Datum"</t>
  </si>
  <si>
    <t xml:space="preserve">Datumet som avses är startdatumet för den dygnsperiod man registrerar. Det innebär att det är datumet före det datum man registrerar. Detta i analogi med tidigare SOFA-registrering.
Datum på formatet ”åååå-mm-dd”.</t>
  </si>
  <si>
    <t xml:space="preserve">För att SOFA skall anses vara ”Fullständig” får högst en variabel saknas.
För att använda ”Medicinsk indikation för provtagning saknas” eller ”Annan orsak” skall inga variabler därefter finnas.</t>
  </si>
  <si>
    <t>SOFA'n är ej fullständig</t>
  </si>
  <si>
    <t>"MedicinskIndikationSaknas"</t>
  </si>
  <si>
    <t>Medicinsk indikation för provtagning saknas</t>
  </si>
  <si>
    <t>"AnnanOrsak"</t>
  </si>
  <si>
    <t>Annan orsak</t>
  </si>
  <si>
    <t>Andning kan anges antingen som FiO2 + PaO2 eller som Oxygeneringsindex, PaO2/FiO2.</t>
  </si>
  <si>
    <t>"Oxygeneringsindex"</t>
  </si>
  <si>
    <t xml:space="preserve">Oxygeneringsindex
OI = FiO2 × MAP/PaO2
OI Oxygeneringsindex</t>
  </si>
  <si>
    <t>Värdet ska anges i intervallet 1 → 1428</t>
  </si>
  <si>
    <t>Mätenhet (OI)</t>
  </si>
  <si>
    <t>"BTrombocyter"</t>
  </si>
  <si>
    <t xml:space="preserve">B-Trombocyter
Ändrat 2017-10-13 (från 0-2000) till (0-3000) samma som SAPS3 (dessa ska inte skilja sig åt)</t>
  </si>
  <si>
    <t xml:space="preserve">MAP, Dopamin, Noradrenalin, Adrenalin, Dobutamin, Levosimendan och Vasopressin är tillsammans en variabel.
För att variabel Kardiovaskulär skall kunna beräknas krävs att ingen parameter saknas.</t>
  </si>
  <si>
    <t>"MAP"</t>
  </si>
  <si>
    <t xml:space="preserve">Mean Arterial Pressure  (MAP) - Medelartärtryck</t>
  </si>
  <si>
    <t>Värdet ska anges i intervallet 0 → 350</t>
  </si>
  <si>
    <t>"Dopamin"</t>
  </si>
  <si>
    <t>Dopamin (hur mycket har givits patienten,Nej = inget)</t>
  </si>
  <si>
    <t>"Nivå1"</t>
  </si>
  <si>
    <t>Mindre eller lika med 5 (&lt;= 5)</t>
  </si>
  <si>
    <t>"Nivå2"</t>
  </si>
  <si>
    <t>Större än 5 (&gt; 5)</t>
  </si>
  <si>
    <t>"Nivå3"</t>
  </si>
  <si>
    <t>Större än 15 (&gt; 15)</t>
  </si>
  <si>
    <t>"Noradrenalin"</t>
  </si>
  <si>
    <t>Noradrenalin (hur mycket har givits patienten,Nej = inget)</t>
  </si>
  <si>
    <t>Mindre eller lika med 0,1 (&lt;= 0,1)</t>
  </si>
  <si>
    <t>Större än 0,1 (&gt; 0.1)</t>
  </si>
  <si>
    <t>"Adrenalin"</t>
  </si>
  <si>
    <t>Adrenalin (hur mycket har givits patienten,Nej = inget)</t>
  </si>
  <si>
    <t>Större än 0,1 (&gt; 0,1)</t>
  </si>
  <si>
    <t>"Dobutamin"</t>
  </si>
  <si>
    <t>Dobutamin (Har Dobutamin givits patienten)</t>
  </si>
  <si>
    <t>"Levosimendan"</t>
  </si>
  <si>
    <t>Levosimendan (Har Levosimendan givits patienten)</t>
  </si>
  <si>
    <t>"Vasopressin"</t>
  </si>
  <si>
    <t>Vasopressin (Har Vasopressin givits patienten)</t>
  </si>
  <si>
    <t>Antingen kan GCS eller RLS85 anges eller båda. Om GCS anges så används det vid beräkning.</t>
  </si>
  <si>
    <t>Kreatinin och Diures skall båda anges och räknas som en variabel ihop om version 1 används.</t>
  </si>
  <si>
    <t>"Diures"</t>
  </si>
  <si>
    <t>Diures</t>
  </si>
  <si>
    <t>Värdet ska anges i intervallet 0 → 50000</t>
  </si>
  <si>
    <t>Mätenhet (ml/dygn) - milliliter per dygn</t>
  </si>
  <si>
    <t>(*)</t>
  </si>
  <si>
    <t>Om SOFAStatus angivits som ”Medicinsk indikation för provtagning saknas” eller ”Annan orsak” så skall dessa fält utelämnas.</t>
  </si>
  <si>
    <t>30.01</t>
  </si>
  <si>
    <t xml:space="preserve">Daglig SOFA ska endast anges om vårdtyp är IVA eller TIVA </t>
  </si>
  <si>
    <t>30.02</t>
  </si>
  <si>
    <t>Daglig SOFA ska inte rapporteras för vårdtillfällen där patienten är yngre än 16 år eller har okänd ålder</t>
  </si>
  <si>
    <t>30.03</t>
  </si>
  <si>
    <t>För att Daglig SOFA ska anses vara 'Fullständig' får högst en variabel saknas och 'Ej fullständig' får bara användas om fler än en variabel saknas</t>
  </si>
  <si>
    <t>30.04</t>
  </si>
  <si>
    <t>30.05</t>
  </si>
  <si>
    <t>Daglig SOFA får inte ha två registreringar med samma datum</t>
  </si>
  <si>
    <t>30.06</t>
  </si>
  <si>
    <t>30.07</t>
  </si>
  <si>
    <t>Beräknar antal förväntade Dagliga SOFA registreringar och jämför med de befintliga (Utvärderas endast om vårdtillfället är valideringsklart)</t>
  </si>
  <si>
    <t>30.08</t>
  </si>
  <si>
    <t>Vasoaktiva läkemedel ska ej utelämnas om MAP är angivet för daglig SOFA</t>
  </si>
  <si>
    <t>30.09</t>
  </si>
  <si>
    <t>Ankomsttid måste anges för att validering av Daglig SOFA ska kunna utföras</t>
  </si>
  <si>
    <t>Typ: Avliden2009</t>
  </si>
  <si>
    <t>"TeckenHjärnskada"</t>
  </si>
  <si>
    <t xml:space="preserve">Ett eller flera av nedanstående konstanter
Värdet 'Nej' får endast existera ensamt, och ej i kombination med något annat värde.</t>
  </si>
  <si>
    <t xml:space="preserve">Fråga 1: Förelåg tecken på svår nytillkommen hjärnskada före döden?
Om Nej så ska det vara det enda svaret</t>
  </si>
  <si>
    <t>"Pupiller"</t>
  </si>
  <si>
    <t>Ljusstela pupiller</t>
  </si>
  <si>
    <t>"Reflex"</t>
  </si>
  <si>
    <t>Ingen host-/sväljreflex</t>
  </si>
  <si>
    <t>Ingen egenandning</t>
  </si>
  <si>
    <t>"RLS8"</t>
  </si>
  <si>
    <t>RLS -8</t>
  </si>
  <si>
    <t>"Annat"</t>
  </si>
  <si>
    <t>Annat</t>
  </si>
  <si>
    <t>"OrsakHjärnskada"</t>
  </si>
  <si>
    <t xml:space="preserve">Fråga 2: Om tecken på svår nytillkommen hjärnskada förelåg, vilken/-a var orsaken/-erna?
Besvaras enbart om Fråga 1 besvarats med annat än ”Nej”.</t>
  </si>
  <si>
    <t>"IntrakraniellBlödningAltInfarkt"</t>
  </si>
  <si>
    <t>Intrakraniell blödning / infarkt</t>
  </si>
  <si>
    <t>"Skalltrauma"</t>
  </si>
  <si>
    <t>Skalltrauma</t>
  </si>
  <si>
    <t>"Anoxi"</t>
  </si>
  <si>
    <t>Anoxi</t>
  </si>
  <si>
    <t>"FörekomVentilation"</t>
  </si>
  <si>
    <t>Fråga 3: Förekom artificiell ventilation (Invasiv eller Non-Invasiv) sista dygnet?</t>
  </si>
  <si>
    <t>"DödsfallKonstateratGenom"</t>
  </si>
  <si>
    <t xml:space="preserve">Ett eller flera av nedanstående konstanter
Värdet 'Indirekta' får endast existera ensamt, och ej i kombination med något annat värde.</t>
  </si>
  <si>
    <t>Fråga 4: Dödsfallet konstaterat genom</t>
  </si>
  <si>
    <t>"Indirekta"</t>
  </si>
  <si>
    <t>Indirekta kriterier</t>
  </si>
  <si>
    <t>"Klinisk"</t>
  </si>
  <si>
    <t>Direkta kriterier, klinisk neurologisk undersökning</t>
  </si>
  <si>
    <t>"Fyrkärlsangiografi"</t>
  </si>
  <si>
    <t>Direkta kriterier, fyrkärlsangiografi</t>
  </si>
  <si>
    <t>"OrsakDödsfallEjDirektaKriterier"</t>
  </si>
  <si>
    <t xml:space="preserve">Fråga 5: Vid tecken på svår hjärnskada - Varför kunde dödsfallet inte konstateras genom direkta kriterier?
Besvaras endast om fråga 1 inte besvarats med "Nej och fråga 4 med ”Indirekta kriterier”</t>
  </si>
  <si>
    <t>"Avbruten"</t>
  </si>
  <si>
    <t>Avbruten behandling</t>
  </si>
  <si>
    <t>"Avstår"</t>
  </si>
  <si>
    <t>Avstår från behandling</t>
  </si>
  <si>
    <t>"Olämplig"</t>
  </si>
  <si>
    <t>Medicinskt olämplig som donator</t>
  </si>
  <si>
    <t>"EjÅterställd"</t>
  </si>
  <si>
    <t>Ej återställd hjärtverksamhet</t>
  </si>
  <si>
    <t>"EjUppmärksammad"</t>
  </si>
  <si>
    <t>Donator ej uppmärksammad</t>
  </si>
  <si>
    <t>"Negativ"</t>
  </si>
  <si>
    <t>Avlidne negativ till donation</t>
  </si>
  <si>
    <t>"EjRadiologisk"</t>
  </si>
  <si>
    <t>Ej tillgång till radiologisk diagnostik</t>
  </si>
  <si>
    <t>"EjKlinisk"</t>
  </si>
  <si>
    <t>Ej tillgång till kompetens för klinisk diagnostik</t>
  </si>
  <si>
    <t>"EjMisstänkt"</t>
  </si>
  <si>
    <t>Total hjärninfarkt misstänktes ej</t>
  </si>
  <si>
    <t>"TransplantationsKoordinator"</t>
  </si>
  <si>
    <t xml:space="preserve">Fråga 6: Togs kontakt med transplantationskoordinator?
Besvaras endast om fråga 1 inte besvarats med ”Nej” samt att det förekom artificiell ventilation(fråga 3) och att fråga 4 besvarats med ”Indirekta kriterier” eller ”Direkta kriterier”</t>
  </si>
  <si>
    <t>"Kontraindikation"</t>
  </si>
  <si>
    <t xml:space="preserve">Fråga 7: Förelåg  kontraindikationer mot organdonation?
Besvaras endast om fråga 4 besvarats med ”Direkta kriterier”
Om ”Nej” skall det vara det enda svaret.</t>
  </si>
  <si>
    <t>"Medicinska"</t>
  </si>
  <si>
    <t>Medicinska skäl</t>
  </si>
  <si>
    <t>"Rättsmedicinska"</t>
  </si>
  <si>
    <t>Rättsmedicinska skäl</t>
  </si>
  <si>
    <t>"MöjligDonator"</t>
  </si>
  <si>
    <t xml:space="preserve">Detta avsnitt ska endast vara med om fråga 7 besvarats och då besvarats med ”Nej”
Fråga 8: Om möjlig donator</t>
  </si>
  <si>
    <t>"Beslutad"</t>
  </si>
  <si>
    <t>"Granskad"</t>
  </si>
  <si>
    <t>Fråga 10: Uppgifterna granskade av kontaktperson för donationsfrågor?</t>
  </si>
  <si>
    <t>15.01</t>
  </si>
  <si>
    <t>Avliden på Iva Ver4 upphörde 2016-01-01 och ersattes med Avliden på Iva Mätetal</t>
  </si>
  <si>
    <t>15.02</t>
  </si>
  <si>
    <t>Tecken på svår nytillkommen hjärnskada ska besvaras</t>
  </si>
  <si>
    <t>15.03</t>
  </si>
  <si>
    <t>'Orsakhjärnskada' ska endast besvaras om tecken på svår nytillkommen hjärnskada förelåg</t>
  </si>
  <si>
    <t>15.04</t>
  </si>
  <si>
    <t>Frågan om hur dödsfallet konstaterats ska alltid besvaras</t>
  </si>
  <si>
    <t>15.05</t>
  </si>
  <si>
    <t>Dödsfallet kan inte ha konstateras med Direkta Kriterier om Ventilation besvarats med Nej</t>
  </si>
  <si>
    <t>15.06</t>
  </si>
  <si>
    <t>'Diagnostik' ska endast besvaras om det förekom tecken på svår nytillkommen hjärnskada och om dödsfallet dessutom konstaterats med Indirekta kriterier</t>
  </si>
  <si>
    <t>15.07</t>
  </si>
  <si>
    <t>Diagnostik kan inte besvaras med 'Total hjärninfarkt misstänktes ej' om Ventilation samtidigt besvarats med Nej</t>
  </si>
  <si>
    <t>15.08</t>
  </si>
  <si>
    <t>'Koordinator' ska endast besvaras om 'Hjärnskada' och 'Ventilation' besvarats med 'Ja', annars ska den inte besvaras</t>
  </si>
  <si>
    <t>15.09</t>
  </si>
  <si>
    <t>'Kontraindikation' ska besvaras då, och endast då, 'Konstaterat' besvarats med 'Direkta kriterier'</t>
  </si>
  <si>
    <t>15.10</t>
  </si>
  <si>
    <t>'Möjlig donator' ska endast besvaras när dödsfall konstaterats med Direkta kriterier och ingen Kontraindikation finns</t>
  </si>
  <si>
    <t>15.11</t>
  </si>
  <si>
    <t>'InställningKänd' ska bara besvaras om patientens inställning till donation är känd. Annars så ska den utelämnas</t>
  </si>
  <si>
    <t>15.12</t>
  </si>
  <si>
    <t xml:space="preserve">Besvaras endast om Inställning besvarats med 'Okänd' </t>
  </si>
  <si>
    <t>15.13</t>
  </si>
  <si>
    <t>'Beslutad' ska endast besvaras om dödsfallet konstaterats med Direkta kriterier</t>
  </si>
  <si>
    <t>15.14</t>
  </si>
  <si>
    <t>'Dokumentationssätt' ska besvaras om patientens inställning till donation är känd</t>
  </si>
  <si>
    <t>15.15</t>
  </si>
  <si>
    <t>'Genomfördes' ska endast besvaras om Planerad besvarats med Ja</t>
  </si>
  <si>
    <t>15.16</t>
  </si>
  <si>
    <t>AvlidenPåIva kan inte rapporteras när vårdresultatet är 'Levande'</t>
  </si>
  <si>
    <t>Typ: Avliden2016</t>
  </si>
  <si>
    <t>Fråga 1: Förelåg tecken på svår nytillkommen hjärnskada före döden?</t>
  </si>
  <si>
    <t>"RLSAltGCS"</t>
  </si>
  <si>
    <t>RLS större än 6 alt. GCS mindre än 5</t>
  </si>
  <si>
    <t>"AndningKranialnerv"</t>
  </si>
  <si>
    <t>Bortfall av spontanandning eller minst en kranialnervsreflex</t>
  </si>
  <si>
    <t>"Sannolikt"</t>
  </si>
  <si>
    <t>Hög sannolikhet för utvecklande av total hjärninfarkt</t>
  </si>
  <si>
    <t xml:space="preserve">Fråga 1.2.2: Vilken/-a var orsaken/-erna?
Besvaras enbart om Fråga 1 besvarats med annat än ”Nej”.</t>
  </si>
  <si>
    <t>Intrakraniell blödning/infarkt</t>
  </si>
  <si>
    <t>"SubakutAltKroniskProcess"</t>
  </si>
  <si>
    <t>Subakut eller kronisk process (t.ex. hjärntumör) som övergår i ett akut skede (svullnad pga. tumör, postoperativ blödning etc.)</t>
  </si>
  <si>
    <t>Fråga 2: Förekom assisterad ventilation sista dygnet?</t>
  </si>
  <si>
    <t xml:space="preserve">Fråga 2.1.1: Togs kontakt med transplantationskoordinator?
Besvaras om svår nytillkommen hjärnskada är annat än "Nej" och Ventilation=Ja</t>
  </si>
  <si>
    <t>"VarförEjVentilation"</t>
  </si>
  <si>
    <t xml:space="preserve">Fråga 2.2.1: Varför förekom inte assisterad ventilation?
Besvaras om svår nytillkommen hjärnskada är annat än "Nej" och Ventilation=Nej</t>
  </si>
  <si>
    <t>Avbryter/avstår från behandling på grund av bedömningen dålig prognos av patientens akuta sjukdom</t>
  </si>
  <si>
    <t>Avbryter/avstår från behandling på grund av bedömningen dålig prognos av patientens tidigare kroniska sjukdom (t.ex. spridd malign sjukdom)</t>
  </si>
  <si>
    <t>Fråga 3: Dödsfallet konstaterat genom kriterier (Direkta eller indirekta)</t>
  </si>
  <si>
    <t>Indirekta kriterier (hjärtstopp)</t>
  </si>
  <si>
    <t>Direkta kriterier (total hjärninfarkt), Klinisk neurologisk undersökning</t>
  </si>
  <si>
    <t>"KliniskOchAngio"</t>
  </si>
  <si>
    <t>Direkta kriterier (total hjärninfarkt), Klinisk neurologisk undersökning och fyrkärlsangiografi</t>
  </si>
  <si>
    <t xml:space="preserve">Fråga 3.1.1: Vad var huvudorsaken till att dödsfallet inte konstaterades genom direkta kriterier?
Besvaras om nytillkommen hjärnskada med alla tre tecknen och assisterad ventilation samt dödsfallet
konstaterat med indirekta kriterier.</t>
  </si>
  <si>
    <t>Behandling avbruten utan uppmärksammad möjlighet till donation</t>
  </si>
  <si>
    <t>"EjUtvecklat"</t>
  </si>
  <si>
    <t>Total hjärninfarkt utvecklades ej</t>
  </si>
  <si>
    <t>"OlämpligAvIva"</t>
  </si>
  <si>
    <t>Av IVA-personal bedömd som olämplig av medicinska skäl (utan kontakt med transplantationsverksamhet)</t>
  </si>
  <si>
    <t>Ej tillgång till kompetens för klinisk diagnostik av total hjärninfarkt.</t>
  </si>
  <si>
    <t>"OlämpligAvTransp"</t>
  </si>
  <si>
    <t>Av transplantationsverksamhet bedömd som olämplig av medicinska skäl</t>
  </si>
  <si>
    <t>Negativ inställning till organdonation framkommit</t>
  </si>
  <si>
    <t>"TidUppmärksammad"</t>
  </si>
  <si>
    <t xml:space="preserve">Fråga 3.1.2: Tiden från uppmärksammad möjlig donator tills behandlingen avbröts anges.
Besvaras om nytillkommen hjärnskada med alla tre tecknen och assisterad ventilation samt
dödsfallet konstaterat med indirekta kriterier och att diagnostik ej besvarats med ”Behandling avbruten”</t>
  </si>
  <si>
    <t>"-6"</t>
  </si>
  <si>
    <t>Mindre än 6 timmar</t>
  </si>
  <si>
    <t>"6-12"</t>
  </si>
  <si>
    <t>6-12 timmar</t>
  </si>
  <si>
    <t>"12-24"</t>
  </si>
  <si>
    <t>12-24 timmar</t>
  </si>
  <si>
    <t>"24-48"</t>
  </si>
  <si>
    <t>24-48 timmar</t>
  </si>
  <si>
    <t>"48-72"</t>
  </si>
  <si>
    <t>48-72 timmar</t>
  </si>
  <si>
    <t>"72-"</t>
  </si>
  <si>
    <t>Mer än 72 timmar</t>
  </si>
  <si>
    <t>Fråga 4-5: Besvaras om dödsfallet konstaterats med direkta kriterier.</t>
  </si>
  <si>
    <t>Fråga 6: Uppgifterna granskade av donationsansvarig läkare/sjuksköterska (DAL/DAS)?</t>
  </si>
  <si>
    <t>"Dokumenterad"</t>
  </si>
  <si>
    <t xml:space="preserve">Fråga 6.2.1: Är dokumentationen i journalen korrekt? Det ska framgå hur dödsfallet konstaterats, om eventuellt möjlig donator uppmärksammats och i så fall beskrivning av hela donationsprocessen
Besvaras om Granskad</t>
  </si>
  <si>
    <t>16.01</t>
  </si>
  <si>
    <t>Avliden på Iva Mätetal kan bara rapporteras för de som avlidit fr.o.m 2016-01-01 t.o.m. 2019-12-31</t>
  </si>
  <si>
    <t>16.02</t>
  </si>
  <si>
    <t>'Avliden på IVA' skall bara registreras för vårdtillfällen av typen IVA, BIVA eller TIVA</t>
  </si>
  <si>
    <t>16.03</t>
  </si>
  <si>
    <t>Tecken på svår nytillkommen hjärnskada måste alltid besvaras</t>
  </si>
  <si>
    <t>16.04</t>
  </si>
  <si>
    <t>Orsak till hjärnskada måste besvaras om tecken på nytillkommen hjärnskada föreligger och endast då</t>
  </si>
  <si>
    <t>16.05</t>
  </si>
  <si>
    <t>'Koordinator' måste besvaras om svår nytillkommen hjärnskada förelåg och Ventilation besvarats med Ja och endast då</t>
  </si>
  <si>
    <t>16.06</t>
  </si>
  <si>
    <t>Frågan om varför ventilation inte förekom ska besvaras om svår nytillkommen hjärnskada förelåg och Ventilation besvarats med Nej och endast då</t>
  </si>
  <si>
    <t>16.07</t>
  </si>
  <si>
    <t>Hur dödsfallet konstaterats ska alltid besvaras. Kan bara besvaras med Direkta kriterier om all tre tecknen förelåg och då ventilation besvarats med Ja</t>
  </si>
  <si>
    <t>16.08</t>
  </si>
  <si>
    <t xml:space="preserve">Huvudorsaken till att dödsfallet inte konstaterades med Direkta kriterier ska bara besvaras om:
	Alla tre tecknen på svår nytillkommen hjärnskada förelåg
	Assisterad ventilation förekom
	Dödsfallet konstaterats med Indirekta kriterier</t>
  </si>
  <si>
    <t>16.09</t>
  </si>
  <si>
    <t>Svaret 'Av IVA-personalen bedömd som olämplig av medicinska skäl' på OrsakEjDirekta får ej användas om kontakt med transplantationskoordinator tagits</t>
  </si>
  <si>
    <t>16.10</t>
  </si>
  <si>
    <t>Svaret 'Av transplantationsverksamheten bedömd som olämplig av medicinska skäl' på OrsakEjDirekta får inte användas om kontakt med transplantationskoordinator inte har tagits</t>
  </si>
  <si>
    <t>16.11</t>
  </si>
  <si>
    <t>'Tiduppmärksammad' ska besvaras endast om Huvudorsak till att dödsfall konstaterats med Indirekta kriterier besvarats med något annat svar än Behandling avbruten</t>
  </si>
  <si>
    <t>16.12</t>
  </si>
  <si>
    <t>Den avlidnes inställning till organdonation ('DirektKriterier') ska besvaras om dödsfallet konstaterats med direkta kriterier, annars inte</t>
  </si>
  <si>
    <t>16.13</t>
  </si>
  <si>
    <t>'Inställning känd' ska besvaras om Inställning besvarats med 'Känd' och endast då</t>
  </si>
  <si>
    <t>16.14</t>
  </si>
  <si>
    <t>Dokumentationssätt ska besvaras om Inställning besvarats med 'Känd'</t>
  </si>
  <si>
    <t>16.15</t>
  </si>
  <si>
    <t>'InställningOkänd' ska besvaras om Inställning besvarats med 'Okänd' och endast då</t>
  </si>
  <si>
    <t>16.16</t>
  </si>
  <si>
    <t>16.17</t>
  </si>
  <si>
    <t>'SvarGenomförd' besvaras endast om Planerad besvarats med 'Ja'</t>
  </si>
  <si>
    <t>16.18</t>
  </si>
  <si>
    <t>Dokumentation i journal ska besvaras om granskad = Ja och endast då</t>
  </si>
  <si>
    <t>16.19</t>
  </si>
  <si>
    <t>AvlidenPåIvaMätetal kan inte rapporteras när vårdresultatet är 'Levande'</t>
  </si>
  <si>
    <t>Typ: Avliden2020</t>
  </si>
  <si>
    <t xml:space="preserve">Fråga 1.2.1: Vilken/-a var orsaken/-erna?
(Besvaras om tecken på svår nytillkommen hjärnskada före döden förelåg (Fråga 1))</t>
  </si>
  <si>
    <t>"IntrakraniellBlödning"</t>
  </si>
  <si>
    <t>Intrakraniell blödning</t>
  </si>
  <si>
    <t>"TotalHjärnskada"</t>
  </si>
  <si>
    <t xml:space="preserve">Fråga 1.2.2: RLS &gt; 6 alt. GCS mindre än 5 samt nytillkommet bortfall av minst en kranialnervsreflex
(Besvaras om tecken på svår nytillkommen hjärnskada före döden förelåg (Fråga 1))</t>
  </si>
  <si>
    <t>Fråga 2: Förekom invasiv ventilatorbehandling sista 24 timmarna?</t>
  </si>
  <si>
    <t>"KontaktTransplantationsKoordinator"</t>
  </si>
  <si>
    <t xml:space="preserve">Fråga 2.1.1: Togs kontakt med transplantationskoordinator?
(Besvaras om tecken på tecken på svår nytillkommen hjärnskada förelåg (Fråga 1) och RLS &gt; 6 alt. GCS mindre än 5 samt nytillkommet bortfall av minst en kranialnervsreflex (Fråga 1.2.2))</t>
  </si>
  <si>
    <t>"OrsakEjVentilation"</t>
  </si>
  <si>
    <t xml:space="preserve">Fråga 2.2.1: Vad var huvudorsaken till att patienten inte vårdades med invasiv ventilatorbehandling de sista 24 timmarna?
(Besvaras om tecken på svår nytillkommen hjärnskada förelåg (Fråga 1) och invasiv ventilatorbehandling ej förekommit (Fråga 2))</t>
  </si>
  <si>
    <t>"IngetBehov"</t>
  </si>
  <si>
    <t>Inget medicinskt behov av invasiv ventilatorbehandling</t>
  </si>
  <si>
    <t>Fråga 3: Dödsfallet konstaterat genom</t>
  </si>
  <si>
    <t>Direkta kriterier (total hjärninfarkt), Klinisk neurologisk undersökning och kompletterande bilddiagnostik</t>
  </si>
  <si>
    <t>"OrsakIndirektaKriterier"</t>
  </si>
  <si>
    <t xml:space="preserve">Fråga 3.1.1: Vad var huvudorsaken till att dödsfallet inte konstaterades genom direkta kriterier?
(Besvaras om dödsfallet konstaterades genom indirekta kriterier)</t>
  </si>
  <si>
    <t>"SviktandeCirkulation"</t>
  </si>
  <si>
    <t>Terminalt sviktande cirkulation</t>
  </si>
  <si>
    <t>Total hjärninfarkt utvecklades ej, trots att förutsättningarna för detta bedömdes föreligga</t>
  </si>
  <si>
    <t xml:space="preserve">Av IVA-personal bedömts vara olämplig som donator av medicinska skäl utan kontakt med transplantationsverksamhet
Detta alternativ används då intensivvårdsavdelningens personal själva gjort bedömningen att donation inte är medicinskt lämpligt, utan tidigare kontakt med en transplantationsverksamhet
(Endast giltigt alternativ om kontakt ej togs med transplantationskoordinator (fråga 2.1.1))</t>
  </si>
  <si>
    <t xml:space="preserve">Av transplantationsverksamhet bedömts vara olämplig som donator av medicinska skäl.
Detta alternativ får endast användas om bedömningen gjorts av en transplantationsverksamhet
(Endast giltigt alternativ om kontakt togs med transplantationskoordinator (fråga 2.1.1))</t>
  </si>
  <si>
    <t xml:space="preserve">Negativt utfall vid utredning av donationsviljan
(Utredning av donationsviljan ska vara besvarad (fråga 4))</t>
  </si>
  <si>
    <t>"RättsObduktion"</t>
  </si>
  <si>
    <t xml:space="preserve">Rättsmedicinsk obduktion utesluter donation
Detta alternativ väljs då polis, eventuellt efter kontakt med rättsmedicin, beslutat att donation inte får utföras av rättssäkerhetsskäl</t>
  </si>
  <si>
    <t>"EjKompetens"</t>
  </si>
  <si>
    <t>Ej kompetens för diagnostik av dödsfallet med klinisk neurologisk undersökning</t>
  </si>
  <si>
    <t>"EjAngiografi"</t>
  </si>
  <si>
    <t>Ej möjlighet att bekräfta dödsfallet med cerebral angiografi</t>
  </si>
  <si>
    <t>"Vårdplatsbrist"</t>
  </si>
  <si>
    <t>Vård inför eventuell organdonation avslutades pga vårdplatsbrist på IVA.</t>
  </si>
  <si>
    <t>"DåligPrognos"</t>
  </si>
  <si>
    <t>Behandlingen avslutas pga sjukdomens dåliga prognos samt att förutsättningar för utveckling av total hjärninfarkt inte bedömdes föreligga</t>
  </si>
  <si>
    <t>"LångvarigtBeslutsoförmögen"</t>
  </si>
  <si>
    <t xml:space="preserve">Långvarigt beslutsoförmögen
Gäller för dödsfall efter 2022-06-30</t>
  </si>
  <si>
    <t xml:space="preserve">Fråga 3.1.2: Tiden från ankomst till IVA tills döden konstaterades med indirekta kriterier.
(Besvaras om dödsfallet konstaterades genom indirekta kriterier, samt att huvudorsaken till att
dödsfallet inte konstaterades genom direkta kriterier var någon av följande 'SviktandeCirkulation', 'BehandlingAvbruten', 'EjUtvecklat', 'Negativ', 'DåligPrognos')</t>
  </si>
  <si>
    <t>"GenomfördesDCD"</t>
  </si>
  <si>
    <t xml:space="preserve">Fråga 3.1.3: Genomfördes DCD?  (Protokoll för donation efter cirkulationsstillestånd)
(Besvaras om fråga 3.1.1 ej besvarats eller om svaret var något av 'EjUtvecklat', 'EjKompetens', 'EjAngiografi', 'DåligPrognos')</t>
  </si>
  <si>
    <t>"UtredningDonationsVilja"</t>
  </si>
  <si>
    <t xml:space="preserve">Fråga 4: Utredning av donationsviljan
(Besvaras om dödsorsaken konstaterades genom direkta kriterier eller om dödsorsaken konstaterats genom indirekta kriterier och orsaken till att dödsfallet inte konstaterades med direkta kriterier var negativt utfall vid utredning av donationsviljan)</t>
  </si>
  <si>
    <t>"Känd"</t>
  </si>
  <si>
    <t>Känd vilja</t>
  </si>
  <si>
    <t>"Tolkad"</t>
  </si>
  <si>
    <t>Tolkad vilja av närstående</t>
  </si>
  <si>
    <t>Okänd vilja.</t>
  </si>
  <si>
    <t>"EjAktuellt"</t>
  </si>
  <si>
    <t>Ej aktuellt med utredning av donationsviljan</t>
  </si>
  <si>
    <t>"KändViljaDokumentationssätt"</t>
  </si>
  <si>
    <t xml:space="preserve">Fråga 4.1.1: Dokumentationssätt för känd donationsvilja
(Besvaras om donationsviljan var känd)</t>
  </si>
  <si>
    <t>"Donationsregistret"</t>
  </si>
  <si>
    <t>Anmälan till Donationsregistret</t>
  </si>
  <si>
    <t>"Donationskort"</t>
  </si>
  <si>
    <t>Uppgifter på donationskort</t>
  </si>
  <si>
    <t>Meddelat närstående sin uppfattning</t>
  </si>
  <si>
    <t>"KändViljaPositiv"</t>
  </si>
  <si>
    <t xml:space="preserve">Fråga 4.1.2: Var donationsviljan positiv?
(Besvaras om donationsviljan var känd)</t>
  </si>
  <si>
    <t>"TolkadViljaPositiv"</t>
  </si>
  <si>
    <t>Fråga 4.2: Tolkad vilja av närstående</t>
  </si>
  <si>
    <t>"TolkadViljaOense"</t>
  </si>
  <si>
    <t>Fråga 4.2.3: Tolkad vilja där närstående är oense</t>
  </si>
  <si>
    <t>"OkändViljaUtfall"</t>
  </si>
  <si>
    <t>Fråga 4.3: Donationsviljan okänd</t>
  </si>
  <si>
    <t>"FörmodatSamtycke"</t>
  </si>
  <si>
    <t>Positivt utfall. Förutsättningar för donation förelåg, närstående utnyttjade inte sin vetorätt eller så saknades närstående"</t>
  </si>
  <si>
    <t>"NärståendeVetorätt"</t>
  </si>
  <si>
    <t>Negativt utfall. Närstående utnyttjade sin vetorätt</t>
  </si>
  <si>
    <t>"EjInformerat"</t>
  </si>
  <si>
    <t>Negativt utfall. Närstående fanns, men möjlighet att informera saknades</t>
  </si>
  <si>
    <t>"NärståendeOense"</t>
  </si>
  <si>
    <t>Negativt utfall. Närstående oense</t>
  </si>
  <si>
    <t>"EjIdentifierad"</t>
  </si>
  <si>
    <t>Negativt utfall. Avlidne har ej kunnat identifieras</t>
  </si>
  <si>
    <t>"NärståendeInformerade"</t>
  </si>
  <si>
    <t xml:space="preserve">Närstående informerades om organdonation eller så saknades närstående
Gäller från dödsfall från 2022-07-01</t>
  </si>
  <si>
    <t>"FördTillOperation"</t>
  </si>
  <si>
    <t>Fråga 5: Fördes patienten till operation i syfte att bli donator?</t>
  </si>
  <si>
    <t>Nej, patienten fördes inte till operation</t>
  </si>
  <si>
    <t>"FrånEgenIVA"</t>
  </si>
  <si>
    <t xml:space="preserve">Ja. Förd till operation från egen IVA
(Ej valbar om det ej var aktuellt med utredning av donationsviljan)</t>
  </si>
  <si>
    <t>"ViaAnnanIVA"</t>
  </si>
  <si>
    <t xml:space="preserve">Ja. Förd till operation via annan IVA
(Ej valbar om det ej var aktuellt med utredning av donationsviljan)</t>
  </si>
  <si>
    <t>"UtfördesHudincision"</t>
  </si>
  <si>
    <t xml:space="preserve">Fråga 5.1.2.1:	Gjordes hudincision i syfte att omhänderta organ för transplantation?
(Besvaras om förd till operation besvarats med Ja)</t>
  </si>
  <si>
    <t>"OrsakUteblivenDonation"</t>
  </si>
  <si>
    <t>Fråga 6: Ange huvudorsaken till utebliven donation</t>
  </si>
  <si>
    <t>"MottagareSaknas"</t>
  </si>
  <si>
    <t>Avsaknad av mottagare av organ</t>
  </si>
  <si>
    <t>"OrganisatoriskaOrsaker"</t>
  </si>
  <si>
    <t xml:space="preserve">Organisatoriska orsaker
Ex: ej tillgång till operationssal eller radiologi för karaktärisering, inga etablerade rutiner för transport, personalbrist</t>
  </si>
  <si>
    <t xml:space="preserve">Av transplantationsverksamhet bedömd som olämplig av medicinska skäl
Detta alternativ får endast användas om bedömningen gjorts av en transplantationsverksamhet
(Endast tillåtet som alternativ om om kontakt tagits med transplantationskoordinator)</t>
  </si>
  <si>
    <t>"OlämpligAvIVA"</t>
  </si>
  <si>
    <t xml:space="preserve">Av IVA-personal bedömd som olämplig av medicinska skäl utan kontakt med transplantationsverksamhet
Detta alternativ används då intensivvårdsavdelningens personal själva gjort bedömningen att donation inte är medicinskt lämpligt, utan tidigare kontakt med en transplantationsverksamhet
(Ej tillåtet alternativ om patienten fördes till operation i syfte att bli donator, eller om kontakt tagits med transplantationskoordinator</t>
  </si>
  <si>
    <t>"NärståendeVeto"</t>
  </si>
  <si>
    <t xml:space="preserve">Närstående ändrade sig till ett veto, alternativt framkom negativ donationsvilja sent i donationsprocessen
(Ej tillåtet alternativ om det ej var aktuellt med utredning av donationsviljan.)</t>
  </si>
  <si>
    <t>"SenNegativDonationsvilja"</t>
  </si>
  <si>
    <t xml:space="preserve">Negativ donationsvilja framkom sent i donationsprocessen
Gäller från 2022-07-01
(Ej tillåtet alternativ om det ej var aktuellt med utredning av donationsviljan.)</t>
  </si>
  <si>
    <t xml:space="preserve">Långvarigt beslutsoförmögen p g a förståndshandikapp el dyl
Gäller från 2022-07-01</t>
  </si>
  <si>
    <t>"ÖvrigaSkäl"</t>
  </si>
  <si>
    <t xml:space="preserve">Övriga skäl
Gäller från 2022-07-01</t>
  </si>
  <si>
    <t>Fråga 7: Uppgifterna granskade av donationsansvarig läkare/sjuksköterska (DAL/DAS)?</t>
  </si>
  <si>
    <t>26.01</t>
  </si>
  <si>
    <t xml:space="preserve">Avliden på Iva 2020 kan bara rapporteras för de som avlidit fr.o.m 2020-01-01 t.o.m. 2023-12-31 </t>
  </si>
  <si>
    <t>26.02</t>
  </si>
  <si>
    <t>'Avliden på IVA' skall bara rapporteras för vårdtillfällen av typen IVA, BIVA eller TIVA</t>
  </si>
  <si>
    <t>26.03</t>
  </si>
  <si>
    <t>Orsak till hjärnskada ska besvaras om tecken på svår nytillkommen hjärnskada föreligger. Annars ska det inte besvaras.</t>
  </si>
  <si>
    <t>26.04</t>
  </si>
  <si>
    <t>'Totalhjärnskada' ska endast besvaras om tecken på svår nytillkommen hjärnskada förelåg</t>
  </si>
  <si>
    <t>26.05</t>
  </si>
  <si>
    <t>'KontaktTransplantationsKoordinator' ska endast besvaras då kriterierna för total hjärnskada är uppfyllda och invasiv ventilation förekom</t>
  </si>
  <si>
    <t>26.06</t>
  </si>
  <si>
    <t>Orsaken till att patienten inte vårdades med IVB ska besvaras om svår nytillkommen hjärnskada fanns och Ventilation besvarats med Nej</t>
  </si>
  <si>
    <t>26.07</t>
  </si>
  <si>
    <t>'OrsakIndirektaKriterier' ska endast besvaras om dödsfallet konstaterades genom indirekta kriterier och invasiv ventilatorbehandling förekom</t>
  </si>
  <si>
    <t>26.08</t>
  </si>
  <si>
    <t>'OlämpligAvIVA' är ej ett tillåtet svar på 'OrsakIndirektaKriterier' om kontakt tagits med transplantationskoordinator (enl. riktlinje 3.1.1.4)</t>
  </si>
  <si>
    <t>26.09</t>
  </si>
  <si>
    <t>'OlämpligAvTransp' är ej ett tillåtet svar på 'OrsakIndirektaKriterier' om kontakt ej tagits med transplantationskoordinator (enl. riktlinje 3.1.1.5)</t>
  </si>
  <si>
    <t>26.10</t>
  </si>
  <si>
    <t>'Tiduppmärksammad' ska endast besvaras om huvudorsak till att dödsfall konstaterats med Indirekta kriterier besvarats med 'SviktandeCirkulation', 'Avbruten', 'EjUtvecklat', 'Negativ' eller 'DåligPrognos'</t>
  </si>
  <si>
    <t>26.11</t>
  </si>
  <si>
    <t xml:space="preserve">'Genomfördes DCD' ska endast besvaras om  orsak till ej direkta kriterier är ej besvarat eller en av följande valdes:'Total hjärninfarkt utvecklades ej', 'Ej kompetens', 'Ej angiografi' eller 'Sjukdomens dåliga prognos'</t>
  </si>
  <si>
    <t>26.12</t>
  </si>
  <si>
    <t>Dödsfallet kan endast konstateras med direkta kriterier om kriterierna för total hjärnskada är uppfyllda och invasiv ventilation förekom</t>
  </si>
  <si>
    <t>26.13</t>
  </si>
  <si>
    <t>Utredning av donationsviljan ska endast besvaras om dödsorsaken konstaterats genom direkta kriterier eller om orsaken till att dödsorsaken ej kunde konstateras genom direkta kriterier var 'negativt utfall vid utredning av donationsviljan'.</t>
  </si>
  <si>
    <t>26.14</t>
  </si>
  <si>
    <t>Dokumenationssätt för känd donationsvilja ska endast besvaras om viljan var känd</t>
  </si>
  <si>
    <t>26.15</t>
  </si>
  <si>
    <t>'KändViljaPositiv' ska endast besvaras om donationsviljan var känd</t>
  </si>
  <si>
    <t>26.16</t>
  </si>
  <si>
    <t>Den kända donationsviljan kan ej vara positiv om orsaken till att dödsfallet inte kunde konstateras med direkta kriterier var 'Negativt utfall vid utredning av donationsviljan'</t>
  </si>
  <si>
    <t>26.17</t>
  </si>
  <si>
    <t>'TolkadViljaPositiv' eller 'TolkadViljaOense' ska besvaras då, och endast då, donationsviljan är tolkad</t>
  </si>
  <si>
    <t>26.18</t>
  </si>
  <si>
    <t>Den tolkade donationsviljan kan ej vara positiv om orsaken till att dödsfallet inte kunde konstateras med direkta kriterier var 'Negativt utfall vid utredning av donationsviljan'</t>
  </si>
  <si>
    <t>26.19</t>
  </si>
  <si>
    <t>'OkändViljaUtfall' ska endast besvaras om donationsviljan var okänd</t>
  </si>
  <si>
    <t>26.20</t>
  </si>
  <si>
    <t>Den okända donationsviljan kan ej vara 'FörmodatSamtycke' om orsaken till att dödsfallet inte kunde konstateras med direkta kriterier var 'Negativt utfall vid utredning av donationsviljan'</t>
  </si>
  <si>
    <t>26.21</t>
  </si>
  <si>
    <t>'Ej aktuellt med utredning av donationsviljan' är ej ett tillåtet alternativ om orsaken till att dödsfallet inte kunde konstateras med direkta kriterier var 'Negativt utfall vid utredning av donationsviljan'</t>
  </si>
  <si>
    <t>26.22</t>
  </si>
  <si>
    <t>'FördTillOperation' ska endast besvaras om dödsfallet konstaterades med direkta kriterier samt att donationsviljan var positiv eller om det ej var aktuellt med utredning av donationsviljan</t>
  </si>
  <si>
    <t>26.23</t>
  </si>
  <si>
    <t>'FördTillOperation' kan ej vara positiv om det ej var aktuellt med utredning av donationsviljan.</t>
  </si>
  <si>
    <t>26.24</t>
  </si>
  <si>
    <t>'UtfördesHudincision' ska endast besvaras om patienten var förd till operation</t>
  </si>
  <si>
    <t>26.25</t>
  </si>
  <si>
    <t>'OrsakUteblivenDonation' ska endast besvaras om patienten var förd till operation och hudincision utfördes</t>
  </si>
  <si>
    <t>26.26</t>
  </si>
  <si>
    <t>'Av transplantationsverksamhet bedömts vara olämplig som donator av medicinska skäl.' kan endast väljas som huvudorsak till utebliven donation om kontakt tagits med transplantationskoordinator</t>
  </si>
  <si>
    <t>26.27</t>
  </si>
  <si>
    <t>'Av IVA-personal bedömts vara olämplig som donator av medicinska skäl utan kontakt med transplantationsverksamhet' kan endast väljas som huvudorsak till utebliven donation om kontakt ej tagits med transplantationskoordinator, och om patienten ej är förd till operation</t>
  </si>
  <si>
    <t>26.28</t>
  </si>
  <si>
    <t>'Närstående ändrade sig till ett veto' kan ej väljas som huvudorsak till utebliven donation om det ej var aktuellt med utredning av donationsviljan</t>
  </si>
  <si>
    <t>26.29</t>
  </si>
  <si>
    <t>26.30</t>
  </si>
  <si>
    <t>'OkändViljaUtfall': Närståendeveto utgick 2022-07-01 och kan inte väljas.</t>
  </si>
  <si>
    <t>26.31</t>
  </si>
  <si>
    <t>'TolkadViljaOense' får ej besvaras med true då 'TolkadViljaPositiv' besvarats.</t>
  </si>
  <si>
    <t>26.32</t>
  </si>
  <si>
    <t>'Beslutsoförmögen' kan endast anges om den avlidne är 18 år eller äldre</t>
  </si>
  <si>
    <t>26.33</t>
  </si>
  <si>
    <t>Typ: Avliden2024</t>
  </si>
  <si>
    <t>"DokumenteratBrytpunktsbeslut"</t>
  </si>
  <si>
    <t xml:space="preserve">Fråga 1. Finns ett korrekt dokumenterat brytpunktsbeslut?
Det ska framgå vid vilken tidpunkt brytpunktsbeslutet togs och på vilka grunder
samt vilka läkare som deltog i beslutet (minst två leg. läkare)</t>
  </si>
  <si>
    <t>Fråga 2. Möjlig donator, DBD eller DCD? Var patienten en möjlig donator?</t>
  </si>
  <si>
    <t>"Ja-DBD"</t>
  </si>
  <si>
    <t xml:space="preserve">Ja – DBD Patient med svår nytillkommen hjärnskada och båda 1-2 nedan uppfyllda:
1. RLS &gt; 6 eller GCS &lt; 5
2. Nytillkommet bortfall av minst en kranialnervsreflex</t>
  </si>
  <si>
    <t>"Ja-DCD"</t>
  </si>
  <si>
    <t>Ja – DCD Brytpunktsbeslut taget. Pat stabil i vitala parametrar under pågående intensivvård/organbevarande behandling</t>
  </si>
  <si>
    <t>"NejKorrigeradÅlder"</t>
  </si>
  <si>
    <t>Nej patienten &lt; 28 d korrigerad ålder</t>
  </si>
  <si>
    <t>"KontaktMedTransplantationskoordinator"</t>
  </si>
  <si>
    <t>Togs kontakt med transplationskoordinator</t>
  </si>
  <si>
    <t>"VarförEjKontaktMedKoordinator"</t>
  </si>
  <si>
    <t>Nej - Varför togs inte kontakt med transplantationskoordinator?</t>
  </si>
  <si>
    <t>"EjUppDon"</t>
  </si>
  <si>
    <t>3.2.1 Ej uppmärksammad donationsmöjlighet</t>
  </si>
  <si>
    <t>"EjInklämEjUppDCD"</t>
  </si>
  <si>
    <t xml:space="preserve">3.2.2 Bedömdes inte utveckla hjärnstamsinklämning och
uppmärksammades inte som möjlig DCD donator (fråga 7 besvaras)
valbar endast om 2.1.1 valts</t>
  </si>
  <si>
    <t>"EjInklämEjDCDtidsint"</t>
  </si>
  <si>
    <t xml:space="preserve">3.2.3  Bedömdes inte utveckla hjärnstamsinklämning och
bedömdes heller inte avlida inom längsta tidsintervallet för DCD (fråga 7 besvaras)
valbar endast om 2.1.1 valts</t>
  </si>
  <si>
    <t>"EjInklämEjDCDavd"</t>
  </si>
  <si>
    <t xml:space="preserve">3.2.4 Bedömdes inte utveckla hjärnstamsinklämning och
DCD var ej implementerat på avdelningen (fråga 7 besvaras)
valbar endast om 2.1.1 valts</t>
  </si>
  <si>
    <t>"EjDCDtidsint"</t>
  </si>
  <si>
    <t xml:space="preserve">3.2.5 Bedömdes inte avlida inom längsta tidsintervallet för DCD (fråga 7 besvaras)
valbar endast om 2.1.2 valts</t>
  </si>
  <si>
    <t>"EjDCDavd"</t>
  </si>
  <si>
    <t>3.2.6 DCD ej implementerat på avdelningen valbar endast om 2.1.2 valts</t>
  </si>
  <si>
    <t>"IVAolämp"</t>
  </si>
  <si>
    <t>3.2.7 Av IVA-personal bedömts vara olämplig som donator av medicinska skäl</t>
  </si>
  <si>
    <t>"SviktadeVitalParametrar"</t>
  </si>
  <si>
    <t>3.2.8 Sviktande vitalparametrar, tex terapiresistent cirkulationssvikt</t>
  </si>
  <si>
    <t>"TidBegr"</t>
  </si>
  <si>
    <t>3.2.9 Tidigare behandlingsbegränsningar-vården avslutas</t>
  </si>
  <si>
    <t>"AccEjBrytP"</t>
  </si>
  <si>
    <t>3.2.10 Närstående accepterar ej brytpunktsbeslut</t>
  </si>
  <si>
    <t>"AccEjOrgBeh"</t>
  </si>
  <si>
    <t>3.2.11 Känt/tolkat att patienten inte accepterar organbevarande behandling</t>
  </si>
  <si>
    <t>"Oident"</t>
  </si>
  <si>
    <t>3.2.12 Den avlidna har ej kunnat identifieras</t>
  </si>
  <si>
    <t>"PolisVeto"</t>
  </si>
  <si>
    <t>3.2.13 Polis-veto (tidigt)</t>
  </si>
  <si>
    <t>"BeslutOförm"</t>
  </si>
  <si>
    <t>3.2.14 Långvarigt beslutsoförmögen i vuxen ålder</t>
  </si>
  <si>
    <t>"OrsakFramgårInte"</t>
  </si>
  <si>
    <t>3.2.15 Orsak framgår inte</t>
  </si>
  <si>
    <t>4.Utreddes donationsviljan?</t>
  </si>
  <si>
    <t>"InställningPositiv"</t>
  </si>
  <si>
    <t xml:space="preserve">4.1.1.	 Positiv till donation</t>
  </si>
  <si>
    <t>"DonReg"</t>
  </si>
  <si>
    <t xml:space="preserve">4.1.1.1.1.	Känd positiv vilja (flerval)
4.1.1.1.1.1.	Anmälan till donationsregistret</t>
  </si>
  <si>
    <t>"Skriftlig"</t>
  </si>
  <si>
    <t xml:space="preserve">4.1.1.1.1.	Känd positiv vilja (flerval)
4.1.1.1.1.2.	Meddelat sin vilja skriftligt eller digitalt (donationskort mm)</t>
  </si>
  <si>
    <t>"Muntlig"</t>
  </si>
  <si>
    <t xml:space="preserve">4.1.1.1.1.	Känd positiv vilja (flerval)
4.1.1.1.1.3.	Meddelat närstående sin vilja muntligt</t>
  </si>
  <si>
    <t xml:space="preserve">4.1.1.1.2.	Tolkad positiv vilja</t>
  </si>
  <si>
    <t>"Vårdnadshavare"</t>
  </si>
  <si>
    <t xml:space="preserve">4.1.1.1.3.	Vårdnadshavare positiva till donation (Pat &lt;18 år)</t>
  </si>
  <si>
    <t>"InställningPositivTillAnnat"</t>
  </si>
  <si>
    <t xml:space="preserve">4.1.1.2.	Positiv till donation till Annat medicinskt ändamål</t>
  </si>
  <si>
    <t>"Ja"</t>
  </si>
  <si>
    <t>Ja</t>
  </si>
  <si>
    <t>"VetEj"</t>
  </si>
  <si>
    <t>Vet ej</t>
  </si>
  <si>
    <t>"InställningNegativ"</t>
  </si>
  <si>
    <t xml:space="preserve">4.1.2.	 Negativ till donation</t>
  </si>
  <si>
    <t xml:space="preserve">4.1.2.1.	Känd negativ vilja (flerval)
4.1.2.1.1.	Anmälan till donationsregistret</t>
  </si>
  <si>
    <t xml:space="preserve">4.1.2.1.	Känd negativ vilja (flerval)
4.1.2.1.2.	Meddelat sin vilja skriftligt eller digitalt (donationskort mm)</t>
  </si>
  <si>
    <t xml:space="preserve">4.1.2.1.	Känd negativ vilja (flerval)
4.1.2.1.3.	Meddelat närstående sin vilja muntligt</t>
  </si>
  <si>
    <t xml:space="preserve">4.1.2.2.	Tolkad negativ vilja (inkluderar närstående som är oense i tolkningen)</t>
  </si>
  <si>
    <t xml:space="preserve">4.1.2.3.	Vårdnadshavare negativa till donation (Pat &lt; 18 år)</t>
  </si>
  <si>
    <t>"OkändVilja"</t>
  </si>
  <si>
    <t xml:space="preserve">4.1.3.	 Okänd vilja</t>
  </si>
  <si>
    <t xml:space="preserve">4.1.3.1.	Förmodat samtycke (inkluderar de fall där det är helt uteslutet att det finns närstående)</t>
  </si>
  <si>
    <t>"EjFörmodatSamtycke"</t>
  </si>
  <si>
    <t xml:space="preserve">4.1.3.2.	Ej förmodat samtycke (närstående finns men kan inte nås)</t>
  </si>
  <si>
    <t>"DonationsViljaEjUtredd"</t>
  </si>
  <si>
    <t>..Nej</t>
  </si>
  <si>
    <t>"TranspOlämp"</t>
  </si>
  <si>
    <t>4.2.1 Av transplantationsenhet bedömts vara olämplig som donator av medicinska skäl</t>
  </si>
  <si>
    <t xml:space="preserve">4.2.2 Bedömdes inte utveckla hjärnstamsinklämning och uppmärksammades
inte som möjlig DCD donator (fråga 7 besvaras)
valbar endast om 2.1.1 valts</t>
  </si>
  <si>
    <t xml:space="preserve">4.2.3.	 Bedömdes inte utveckla hjärnstamsinklämning och
bedömdes heller inte avlida inom längsta tidsintervallet för DCD (fråga 7 besvaras)
valbar endast om 2.1.1 valts</t>
  </si>
  <si>
    <t xml:space="preserve">4.2.4.	Bedömdes inte utveckla hjärnstamsinklämning och DCD var ej implementerat
på avdelningen (fråga 7 besvaras)
valbar endast om 2.1.1 valts</t>
  </si>
  <si>
    <t xml:space="preserve">4.2.5.	Bedömdes inte avlida inom längsta tidsintervallet
för DCD (fråga 7 besvaras)
valbar endast om 2.1.2 valts</t>
  </si>
  <si>
    <t>4.2.6 Av IVA-personal bedömts vara olämplig som donator av medicinska skäl</t>
  </si>
  <si>
    <t>4.2.7 Sviktande vitalparametrar, tex terapiresistent cirkulationssvikt</t>
  </si>
  <si>
    <t>4.2.8 Tidigare behandlingsbegränsningar-vården avslutas</t>
  </si>
  <si>
    <t>4.2.9 Närstående accepterar ej brytpunktsbeslut</t>
  </si>
  <si>
    <t>4.2.10 Känt/tolkat att patienten inte accepterar organbevarande behandling</t>
  </si>
  <si>
    <t>4.2.11 Den avlidna har ej kunnat identifieras</t>
  </si>
  <si>
    <t>4.2.12 Polis-veto (tidigt)</t>
  </si>
  <si>
    <t>4.2.13 Långvarigt beslutsoförmögen i vuxen ålder</t>
  </si>
  <si>
    <t>4.2.14 Orsak framgår inte</t>
  </si>
  <si>
    <t>"KontaktMedPolisen"</t>
  </si>
  <si>
    <t xml:space="preserve">5.	Kontaktades polisen? Beroende på hur processen drivits kan poliskontakt hunnit tas.</t>
  </si>
  <si>
    <t>"JaVeto"</t>
  </si>
  <si>
    <t xml:space="preserve">..5.1.	Ja
5.1.1.	 Veto från polis / rättsmedicin</t>
  </si>
  <si>
    <t>"JaEjVeto"</t>
  </si>
  <si>
    <t xml:space="preserve">..5.1.	Ja
5.1.1.2.	Nej (Nej Veto från polis / rättsmedicin)</t>
  </si>
  <si>
    <t>"JaVetoVissa"</t>
  </si>
  <si>
    <t xml:space="preserve">..5.1.	Ja
5.1.1.2.	Nej (5.1.1.3.	Nej men bara donation av vissa organ (förbehåll) Veto från polis / rättsmedicin)</t>
  </si>
  <si>
    <t xml:space="preserve">5.2.	Nej</t>
  </si>
  <si>
    <t>"AktuellOrgandonator"</t>
  </si>
  <si>
    <t xml:space="preserve">6.	Blev patienten aktuell organdonator (dvs genomfördes knivstart på uttagsoperation)</t>
  </si>
  <si>
    <t>"AktuellOrgandonatorTyp"</t>
  </si>
  <si>
    <t xml:space="preserve">6.	Var det som DBD?    (annars DCD)</t>
  </si>
  <si>
    <t>"DBD"</t>
  </si>
  <si>
    <t xml:space="preserve">6.1.1.1.	DBD - Dödförklaring med Direkta kriterier</t>
  </si>
  <si>
    <t>"KliniskNeurologiskUndersökning"</t>
  </si>
  <si>
    <t xml:space="preserve">6.1.1.1.1.	Klinisk neurologisk undersökning</t>
  </si>
  <si>
    <t>"KlinNeuroUndersökningFyrkärlsangiografi"</t>
  </si>
  <si>
    <t xml:space="preserve">6.1.1.1.2.	Klinisk neurologisk undersökning och cerebral fyrkärlsangiografi</t>
  </si>
  <si>
    <t>"KlinNeuroUndersökningGammakamera"</t>
  </si>
  <si>
    <t xml:space="preserve">6.1.1.1.3.	Klinisk neurologisk undersökning och gammakamera</t>
  </si>
  <si>
    <t>"DCD"</t>
  </si>
  <si>
    <t xml:space="preserve">6.1.1.2.	DCD - Dödförklaring med indirekta kriterier (fråga 7 besvaras)</t>
  </si>
  <si>
    <t>"EjUtvecklatHjärnstamsinklämning"</t>
  </si>
  <si>
    <t xml:space="preserve">6.1.1.2.1.1.	Hjärnstamsinklämning utvecklades ej (fråga 7 besvaras)</t>
  </si>
  <si>
    <t>"NärståendeAccepterarEjDirektaKriterier"</t>
  </si>
  <si>
    <t xml:space="preserve">6.1.1.2.1.2.	Närstående accepterar inte dödförklaring med direkta kriterier</t>
  </si>
  <si>
    <t>"AndraOrsaker"</t>
  </si>
  <si>
    <t xml:space="preserve">6.1.1.2.1.3.	Organisatoriska/Resursmässiga/Kompetensmässiga orsaker till att DBD inte kunde genomföras</t>
  </si>
  <si>
    <t>"OrsakTillUteblivenDonation"</t>
  </si>
  <si>
    <t>Ange huvudorsaken till utebliven donation</t>
  </si>
  <si>
    <t>"EjInkläm"</t>
  </si>
  <si>
    <t xml:space="preserve">6.2.1.1.	Hjärnstamsinklämning utvecklades ej (fråga 7 besvaras) -
valbar endast om 2.1.1 valts</t>
  </si>
  <si>
    <t>"AccEjDirekta"</t>
  </si>
  <si>
    <t xml:space="preserve">6.2.1.2.	Närstående accepterar inte dödförklaring med direkta kriterier -
valbar endast om 2.1.1 valts</t>
  </si>
  <si>
    <t xml:space="preserve">6.2.1.3.	Bedömdes ej avlida inom tidsintervall för DCD valbar endast om 2.1.2 valts</t>
  </si>
  <si>
    <t>"StandDown"</t>
  </si>
  <si>
    <t xml:space="preserve">6.2.1.4.	Bedömdes avlida inom tidsintervall för DCD men gjorde inte det (Stand-down)
valbar endast om 2.1.2 valts</t>
  </si>
  <si>
    <t xml:space="preserve">6.2.1.5.	Av transplantationsverksamhet bedömts vara olämplig som donator
av medicinska skäl</t>
  </si>
  <si>
    <t>"SviktandeVitalparametrar"</t>
  </si>
  <si>
    <t xml:space="preserve">6.2.1.6.	Sviktande vitalparametrar, tex terapiresistent cirkulationssvikt
av medicinska skäl</t>
  </si>
  <si>
    <t xml:space="preserve">6.2.1.7.	Framkom att patienten inte accepterar organbevarande behandling</t>
  </si>
  <si>
    <t>"Polisveto"</t>
  </si>
  <si>
    <t xml:space="preserve">6.2.1.8.	Polisveto (sent)</t>
  </si>
  <si>
    <t xml:space="preserve">6.2.1.9.	Organisatoriska/Resursmässiga/Kompetens orsaker</t>
  </si>
  <si>
    <t>"AvsaknadAvMottagare"</t>
  </si>
  <si>
    <t xml:space="preserve">6.2.1.10.	Avsaknad av mottagare (av organ)</t>
  </si>
  <si>
    <t xml:space="preserve">6.2.1.11.	Orsak framgår inte</t>
  </si>
  <si>
    <t>"VarförGenomfördesInteDCD"</t>
  </si>
  <si>
    <t>Varför genomfördes inte DCD?</t>
  </si>
  <si>
    <t xml:space="preserve">6.2.2.1.	Bedömdes ej avlida inom tidsintervall för DCD</t>
  </si>
  <si>
    <t xml:space="preserve">6.2.2.2.	Bedömdes avlida inom tidsintervall för DCD men gjorde inte det (Stand-down)
valbar endast om 2.1.1 valts</t>
  </si>
  <si>
    <t>"EjUppmärksammadSomMöjligDonator"</t>
  </si>
  <si>
    <t xml:space="preserve">6.2.2.3.	Patient uppmärksammades inte som möjlig DCD donator</t>
  </si>
  <si>
    <t xml:space="preserve">6.2.2.4.	DCD ej implementerat på avdelningen</t>
  </si>
  <si>
    <t>"OlämpligSomDCDdonatorMedicinskaSkäl"</t>
  </si>
  <si>
    <t xml:space="preserve">6.2.2.5    Av transplantationsverksamhet bedömts vara olämplig som DCD-donator av medicinska skäl</t>
  </si>
  <si>
    <t>"TidFrånAnkomstTillsAvbrytandeAvIntensivvård"</t>
  </si>
  <si>
    <t xml:space="preserve">7.1 Besvaras endast om 2.1.1 besvarats
Hur lång tid från ankomst till IVA tills avbrytande av intensivvård?</t>
  </si>
  <si>
    <t>"-6h"</t>
  </si>
  <si>
    <t>"6h-12h"</t>
  </si>
  <si>
    <t>"12h-24h"</t>
  </si>
  <si>
    <t>"24h-48h"</t>
  </si>
  <si>
    <t>"48h-72h"</t>
  </si>
  <si>
    <t>"3-4d"</t>
  </si>
  <si>
    <t>3-4 dygn</t>
  </si>
  <si>
    <t>"4-5d"</t>
  </si>
  <si>
    <t>4-5 dygn</t>
  </si>
  <si>
    <t>"5-6d"</t>
  </si>
  <si>
    <t>5-6 dygn</t>
  </si>
  <si>
    <t>"6-7d"</t>
  </si>
  <si>
    <t>6-7 dygn</t>
  </si>
  <si>
    <t>"7d-"</t>
  </si>
  <si>
    <t>Mer än 7 dygn</t>
  </si>
  <si>
    <t>"AccepteratTidsintervall"</t>
  </si>
  <si>
    <t xml:space="preserve">7.2 och 7.3 Besvaras endast om 3.2.3, 3.2.5, 4.2.3, 4.2.5, 6.1.1.2, 6.2.1.3, 6.1.2.4, 6.2.2.1, 6.2.2.2 besvarats
7.2 Längsta accepterade tidsintervall från avbrytande till cirkulationsstillestånd enligt plan</t>
  </si>
  <si>
    <t>"60"</t>
  </si>
  <si>
    <t>60</t>
  </si>
  <si>
    <t>"90"</t>
  </si>
  <si>
    <t>90</t>
  </si>
  <si>
    <t>"180"</t>
  </si>
  <si>
    <t>180</t>
  </si>
  <si>
    <t>"FaktisktTidsintervall"</t>
  </si>
  <si>
    <t>7.3 Faktiskt tidsintervall från avbrytande till cirkulationsstillestånd</t>
  </si>
  <si>
    <t>"-30"</t>
  </si>
  <si>
    <t>Mindre än 30 minuter</t>
  </si>
  <si>
    <t>"30-60"</t>
  </si>
  <si>
    <t>30 - 60 minuter</t>
  </si>
  <si>
    <t>"61-90"</t>
  </si>
  <si>
    <t>60 - 90 minuter</t>
  </si>
  <si>
    <t>"91-180"</t>
  </si>
  <si>
    <t>91 - 180 minuter</t>
  </si>
  <si>
    <t>"180min-4h"</t>
  </si>
  <si>
    <t>Mer än 180 minuter upp till 4 timmar</t>
  </si>
  <si>
    <t>"4-12"</t>
  </si>
  <si>
    <t>Mer än 4 timmar upp till 12 timmar – ej valbar om 6.1.1.2 valts</t>
  </si>
  <si>
    <t>"12-24h"</t>
  </si>
  <si>
    <t>Mer än 12 timmar upp till 1 dygn – ej valbar om 6.1.1.2 valts</t>
  </si>
  <si>
    <t>"&gt;1dygn"</t>
  </si>
  <si>
    <t>Mer än 1 dygn upp till 2 dygn – ej valbar om 6.1.1.2 valts</t>
  </si>
  <si>
    <t>"FramgårEj"</t>
  </si>
  <si>
    <t>Framgår ej – ej valbar om 6.1.1.2 valts</t>
  </si>
  <si>
    <t>Fråga 8. Granskat av DAL/DAS?</t>
  </si>
  <si>
    <t>31.01</t>
  </si>
  <si>
    <t>Avliden på Iva 2024 kan bara rapporteras för de som avlidit efter 2024-01-01</t>
  </si>
  <si>
    <t>31.02</t>
  </si>
  <si>
    <t>31.03</t>
  </si>
  <si>
    <t>31.04</t>
  </si>
  <si>
    <t>'Nej patienten &lt;28 d korrigerad ålder' är inte ett giltigt svar eftersom patienten är äldre</t>
  </si>
  <si>
    <t>31.05</t>
  </si>
  <si>
    <t>'Kontakt med transplantationskoordinator' ska ej besvaras eftersom patienten inte är en möjlig donator</t>
  </si>
  <si>
    <t>31.06</t>
  </si>
  <si>
    <t>'Varför togs inte kontakt med transplantationskoordinator?' ska inte besvaras eftersom kontakten med transplantationskoordinator har tagits</t>
  </si>
  <si>
    <t>31.07</t>
  </si>
  <si>
    <t>Ej kontakt med transplantationskoordinator - Alternativet kan endast besvaras om möjlig donator besvarats med DBD</t>
  </si>
  <si>
    <t>31.08</t>
  </si>
  <si>
    <t>Ej kontakt med transplantationskoordinator - Alternativet kan endast besvaras om möjlig donator besvarats med DCD</t>
  </si>
  <si>
    <t>31.09</t>
  </si>
  <si>
    <t>31.20</t>
  </si>
  <si>
    <t>'Utredning donationsvilja' ska besvaras då kontakt med transplantationskoordinator tagits</t>
  </si>
  <si>
    <t>31.21</t>
  </si>
  <si>
    <t>'Inställning positiv', 'Inställning negativ' eller 'Okänd vilja' ska besvaras om donationsviljan är utredd för en möjlig donator</t>
  </si>
  <si>
    <t>31.22</t>
  </si>
  <si>
    <t>'Vårdnadshavare positiva till donation' kan bara väljas då patienten är under 18 år</t>
  </si>
  <si>
    <t>31.23</t>
  </si>
  <si>
    <t>'Vårdnadshavare negativa till donation' kan bara väljas då patienten är under 18 år</t>
  </si>
  <si>
    <t>31.24</t>
  </si>
  <si>
    <t>Positiv till donation - Flerval kan anges endast då man har Känd positiv vilja</t>
  </si>
  <si>
    <t>31.25</t>
  </si>
  <si>
    <t>Negativ till donation - Flerval kan anges endast då man har Känd Negativ vilja</t>
  </si>
  <si>
    <t>31.26</t>
  </si>
  <si>
    <t>'Positiv till annat' ska anges då donationsviljan är 'Positiv till donation'</t>
  </si>
  <si>
    <t>31.27</t>
  </si>
  <si>
    <t>'Donationsvilja ej utredd' ska besvaras då donationsviljan ej utretts</t>
  </si>
  <si>
    <t>31.28</t>
  </si>
  <si>
    <t>Ej utredd donationsvilja - Alternativet kan endast besvaras om möjlig donator besvarats med DBD</t>
  </si>
  <si>
    <t>31.29</t>
  </si>
  <si>
    <t>Ej utredd donationsvilja - Alternativet kan endast besvaras om möjlig donator besvarats med DCD</t>
  </si>
  <si>
    <t>31.30</t>
  </si>
  <si>
    <t>Ej utredd donationsvilja - 'Beslutsoförmögen' kan endast anges om den avlidne är 18 år eller äldre</t>
  </si>
  <si>
    <t>31.40</t>
  </si>
  <si>
    <t>'Kontaktades polis' ska besvaras om donationsviljan har utretts</t>
  </si>
  <si>
    <t>31.50</t>
  </si>
  <si>
    <t>'Blev patienten en aktuell donator' ska besvaras</t>
  </si>
  <si>
    <t>31.51</t>
  </si>
  <si>
    <t>Antingen DBD eller DCD ska besvaras eftersom patienten blev aktuell organdonator</t>
  </si>
  <si>
    <t>31.52</t>
  </si>
  <si>
    <t>Huvudorsak till utebliven donation behöver anges</t>
  </si>
  <si>
    <t>31.53</t>
  </si>
  <si>
    <t>Utebliven donation - Alternativet kan endast besvaras om möjlig donator besvarats med DBD</t>
  </si>
  <si>
    <t>31.54</t>
  </si>
  <si>
    <t>Utebliven donation - Alternativet kan endast besvaras om möjlig donator besvarats med DCD</t>
  </si>
  <si>
    <t>31.55</t>
  </si>
  <si>
    <t>'Varför genomfördes inte DCD' ska besvaras</t>
  </si>
  <si>
    <t>31.60</t>
  </si>
  <si>
    <t>'Hur lång tid från ankomst till IVA tills avbrytande av intensivvård/organbevarande behandling' ska besvaras.</t>
  </si>
  <si>
    <t>31.61</t>
  </si>
  <si>
    <t>'Längsta accepterade tidsintervall från avbrytande till cirkulationsstillestånd' ska besvaras.</t>
  </si>
  <si>
    <t>31.62</t>
  </si>
  <si>
    <t>'Faktiskt tidsintervall från avbrytande till cirkulationsstillestånd' ska besvaras.</t>
  </si>
  <si>
    <t>31.63</t>
  </si>
  <si>
    <t>Svar på mer än 4 timmar eller Framgår ej kan ej anges då DCD genomförts</t>
  </si>
  <si>
    <t>Typ: ViktOchLängd</t>
  </si>
  <si>
    <t>Längd i meter med två decimaler</t>
  </si>
  <si>
    <t>Mätenhet (m) - meter</t>
  </si>
  <si>
    <t>"PreIVAVikt"</t>
  </si>
  <si>
    <t xml:space="preserve">Vikt före aktuellt insjuknande
(Vikt anges i kilo med en decimal.)</t>
  </si>
  <si>
    <t>"AnkomstIVAVikt"</t>
  </si>
  <si>
    <t xml:space="preserve">Vikt vid ankomst till IVA.
(Vikt anges i kilo med en decimal.)</t>
  </si>
  <si>
    <t>"UtskrivningIVAVikt"</t>
  </si>
  <si>
    <t xml:space="preserve">Vikt vid utskrivning från IVA
(Vikt anges i kilo med en decimal.)</t>
  </si>
  <si>
    <t>"DagligaVikter"</t>
  </si>
  <si>
    <t xml:space="preserve">Vikt uppmätt mellan 07.00-06.59 kan noteras tillhörande dygnet.
Om flera vikter förekommer anges vikt under förmiddagen det dygn som avses.
Man kan hoppa över dygn om man saknar uppgift.
(Vikt anges i kilo med en decimal.)</t>
  </si>
  <si>
    <t>17.01</t>
  </si>
  <si>
    <t>Datum för Daglig vikt kan inte vara en tidpunkt som ligger mer än ett dygn före vårdtillfällets start</t>
  </si>
  <si>
    <t>17.02</t>
  </si>
  <si>
    <t>Angiven längd måste ha ett rimligt värde, 0,2 - 2,5 m</t>
  </si>
  <si>
    <t>17.03</t>
  </si>
  <si>
    <t xml:space="preserve">Angiven vikt måste ha ett rimligt värde, 0,2 - 650 kg </t>
  </si>
  <si>
    <t>17.04</t>
  </si>
  <si>
    <t xml:space="preserve">Angiven vikt och längd måste ge ett rimligt BMI mellan 4 kg/m2 och 150 kg/m2 </t>
  </si>
  <si>
    <t>17.05</t>
  </si>
  <si>
    <t xml:space="preserve">Angiven daglig vikt måste ha ett rimligt värde, 0,2 - 650 kg </t>
  </si>
  <si>
    <t>17.06</t>
  </si>
  <si>
    <t xml:space="preserve">Angiven daglig vikt och längd måste ge ett rimligt BMI mellan 4 kg/m2 och 150 kg/m2 </t>
  </si>
  <si>
    <t>Typ: Komplikation2012</t>
  </si>
  <si>
    <t>"Kod"</t>
  </si>
  <si>
    <t>Kod för negativ händelse eller komplikation enl SIR:s rekommendationer.</t>
  </si>
  <si>
    <t>Texten får maximalt vara 6 tecken lång</t>
  </si>
  <si>
    <t xml:space="preserve">Datum (+ eventuellt tid) för komplikation
Obligatoriskt för samtliga komplikationer med undantag för SK-411 och SK-421</t>
  </si>
  <si>
    <t>"Text"</t>
  </si>
  <si>
    <t>Fritext för komplikation SK-999. Max 250 tecken.</t>
  </si>
  <si>
    <t>Texten får maximalt vara 250 tecken lång</t>
  </si>
  <si>
    <t>19.01</t>
  </si>
  <si>
    <t xml:space="preserve">Kontrollera komplikationen så att:
	-koden är en av SIR:s definierade komplikationskoder
	-koden är giltig vid vårdtillfällets start
	-koden är giltig för vårdtypen för vårdtillfället
	-koden inte är en samlingskod och ska därmed inte rapporteras
	-tidsangivelsen är korrekt (för de som har fast tidsangivelse som vårdtillfällets start eller utskrivnigstiden så kan tiden uteslutas)
</t>
  </si>
  <si>
    <t>19.02</t>
  </si>
  <si>
    <t xml:space="preserve">Kontrollera komplikationen så att det inte finns flera registreringar av samma komplikation eller andra ej förenliga komplikationer:
	-på vårdtillfället enligt riktlinje
	-för samma tidsangivelse enligt riktlinje
</t>
  </si>
  <si>
    <t>19.03</t>
  </si>
  <si>
    <t>Validerar så att SK-000 finns angiven då inga andra Negativa händelser komplikationer finns rapporterade. Får ej kombineras med någon annan kod, med undantag för SK-999 (Utvärderas endast om vårdtillfället är valideringsklart)</t>
  </si>
  <si>
    <t>19.04</t>
  </si>
  <si>
    <t>Om man har rapporterat SK-020 och har inställt att IVB Alltid rapporteras, måste en IVB på minst 48 timmar vara registrerad och denna måste ha infallit minst 24 timmar före komplikationen (Utvärderas endast om vårdtillfället är valideringsklart)</t>
  </si>
  <si>
    <t>19.05</t>
  </si>
  <si>
    <t>Om man har rapporterat SK-050 så förväntas någon av åtgärderna CVK (även bruk av befintlig), Dialyskateter, PA-kateter eller navelkateter finnas registrerad före komplikationens inträffande. Valideringsnivå 'Alltid' krävs för åtgärderna ska vara kvalificerande (Utvärderas endast om vårdtillfället är valideringsklart)</t>
  </si>
  <si>
    <t>19.06</t>
  </si>
  <si>
    <t>Om man har rapporterat SK-060 så förväntas någon av åtgärderna för thoraxdränage (GAA10, TGA35) finnas registrerad. Villkoret är att åtgärderna har valideringsnivå 'Alltid' (Utvärderas endast om vårdtillfället är valideringsklart)</t>
  </si>
  <si>
    <t>19.07</t>
  </si>
  <si>
    <t>Nattlig utskrivning anges om utskrivning mellan 22:00 - 06:59 sker av levande patient. Utskriven till 'Annan IVA' med 'Medicinsk indikation' är inte nattlig utskrivning</t>
  </si>
  <si>
    <t>19.08</t>
  </si>
  <si>
    <t>SK-100, Oplanerad återinläggning på IVA, ska inte anges om inläggningen är planerad eller om ankomstvägen är Annan IVA</t>
  </si>
  <si>
    <t>19.99</t>
  </si>
  <si>
    <t>Validerar att avdelningen har rätt inställningar för komplikationer</t>
  </si>
  <si>
    <t>Typ: VTS5</t>
  </si>
  <si>
    <t xml:space="preserve">Datum för passet. På formatet ”åååå-mm-dd ”
Enbart då den första VTS:en är ”Natt” så kan den ha ett VtsDatum som ligger dagen före inskrivningsdatum.
Inget VTS-pass får ha ett datum som är senare än utskrivningsdatumet.</t>
  </si>
  <si>
    <t>"Pass"</t>
  </si>
  <si>
    <t>VTS-Pass, morgon, kväll, eller natt</t>
  </si>
  <si>
    <t>"Morgon"</t>
  </si>
  <si>
    <t>Morgon</t>
  </si>
  <si>
    <t>"Kväll"</t>
  </si>
  <si>
    <t>Kväll</t>
  </si>
  <si>
    <t>"Natt"</t>
  </si>
  <si>
    <t>Natt</t>
  </si>
  <si>
    <t>"Indikator1"</t>
  </si>
  <si>
    <t>Indikator 1. Övervakning</t>
  </si>
  <si>
    <t>Värdet ska anges i intervallet 0 → 3</t>
  </si>
  <si>
    <t>"Indikator2"</t>
  </si>
  <si>
    <t>Indikator 2. CNS</t>
  </si>
  <si>
    <t>"Indikator3"</t>
  </si>
  <si>
    <t>Indikator 3. Respiration</t>
  </si>
  <si>
    <t>"Indikator3Ext"</t>
  </si>
  <si>
    <t>Indikator 3x. Extrapoäng Respiration</t>
  </si>
  <si>
    <t>Värdet ska anges i intervallet 0 → 1</t>
  </si>
  <si>
    <t>"Indikator4"</t>
  </si>
  <si>
    <t>Indikator 4. Cirkulation</t>
  </si>
  <si>
    <t>"Indikator5"</t>
  </si>
  <si>
    <t>Indikator 5. Sår, drän, sond och stomi</t>
  </si>
  <si>
    <t>"Indikator5Ext"</t>
  </si>
  <si>
    <t>Indikator 5x. Extrapoäng Sår, drän, sond och stomi</t>
  </si>
  <si>
    <t>"Indikator6"</t>
  </si>
  <si>
    <t>Indikator 6. Njure</t>
  </si>
  <si>
    <t>"Indikator7"</t>
  </si>
  <si>
    <t>Indikator 7. Infusion, transfusion, injektion och enteral tillförsel</t>
  </si>
  <si>
    <t>"Indikator8"</t>
  </si>
  <si>
    <t>Indikator 8. Provtagning</t>
  </si>
  <si>
    <t>"Indikator9"</t>
  </si>
  <si>
    <t>Indikator 9. Hygien och mobilisering</t>
  </si>
  <si>
    <t>"Indikator10"</t>
  </si>
  <si>
    <t>Indikator 10. Speciell behandling och vårdåtgärd</t>
  </si>
  <si>
    <t>"Indikator10Ext"</t>
  </si>
  <si>
    <t>Indikator 10x. Extrapoäng Speciell behandling och vårdåtgärd</t>
  </si>
  <si>
    <t>"Indikator11"</t>
  </si>
  <si>
    <t>Indikator 11. Närstående och externa kontakter</t>
  </si>
  <si>
    <t>20.00</t>
  </si>
  <si>
    <t>Sorterar passlistan</t>
  </si>
  <si>
    <t>20.01</t>
  </si>
  <si>
    <t>Normaliserar VTS-pass (om första passet är natt-passet för en avdelning)</t>
  </si>
  <si>
    <t>20.02</t>
  </si>
  <si>
    <t>Inga pass får ligga före vårdtillfällets start. Ska ge fel om valideringsnivå Alltid används, annars varning.</t>
  </si>
  <si>
    <t>20.03</t>
  </si>
  <si>
    <t>Inga pass får ligga efter vårdtillfällets slut. Ska ge fel om valideringsnivå Alltid används, annars varning.</t>
  </si>
  <si>
    <t>20.04</t>
  </si>
  <si>
    <t xml:space="preserve">Validerar VTS pass-registrering:
	Minst ett pass måste finnas
	Första passet ska finnas. Ska ge fel om valideringsnivå Alltid används, annars varning. 
	Sista passet ska finnas. Ska ge fel om valideringsnivå Alltid används, annars varning. 
	Om ett pass saknas så får man en varning
	Om mer än tre pass i rad saknas får man ett fel
(Utvärderas endast om vårdtillfället är valideringsklart)</t>
  </si>
  <si>
    <t>20.05</t>
  </si>
  <si>
    <t>Flera registreringar med samma datum och passnummer får ej förekomma</t>
  </si>
  <si>
    <t>20.06</t>
  </si>
  <si>
    <t>Extrapoäng får endast ges om indikator har 1 eller 2 poäng. Gäller indikator 3, 5 och 10.</t>
  </si>
  <si>
    <t>Typ: VTS2014</t>
  </si>
  <si>
    <t>Indikator 1. Dokumentation av övervakning</t>
  </si>
  <si>
    <t>Indikator 4. Sår, drän, sond och stomi</t>
  </si>
  <si>
    <t>"Indikator4Ext"</t>
  </si>
  <si>
    <t>Indikator 4x. Extrapoäng Sår, drän, sond och stomi</t>
  </si>
  <si>
    <t>Indikator 5. Njure</t>
  </si>
  <si>
    <t>Indikator 6. Intravenös och enteral tillförsel</t>
  </si>
  <si>
    <t>Indikator 7. Provtagning</t>
  </si>
  <si>
    <t>Indikator 8. Hygien, mobilisering och transport</t>
  </si>
  <si>
    <t>Indikator 9. Speciell behandling och vårdåtgärd</t>
  </si>
  <si>
    <t>"Indikator9Ext"</t>
  </si>
  <si>
    <t>Indikator 9x. Extrapoäng, speciell behandling och vårdåtgärd</t>
  </si>
  <si>
    <t>Indikator 10. Närstående och externa kontakter</t>
  </si>
  <si>
    <t>Indikator 11. Patientrelaterad administration</t>
  </si>
  <si>
    <t>21.00</t>
  </si>
  <si>
    <t>21.01</t>
  </si>
  <si>
    <t>21.02</t>
  </si>
  <si>
    <t>21.03</t>
  </si>
  <si>
    <t>21.04</t>
  </si>
  <si>
    <t xml:space="preserve">Validerar VTS2014 pass-registrering:
	Minst ett pass måste finnas
	Första passet ska finnas. Ska ge fel om valideringsnivå Alltid används, annars varning. 
	Sista passet ska finnas. Ska ge fel om valideringsnivå Alltid används, annars varning. 
	Om ett pass saknas så får man en varning
	Om mer än tre pass i rad saknas får man ett fel
(Utvärderas endast om vårdtillfället är valideringsklart)</t>
  </si>
  <si>
    <t>21.05</t>
  </si>
  <si>
    <t>21.06</t>
  </si>
  <si>
    <t>Extrapoäng får endast ges om indikatorn har 1 eller 2 poäng. Gäller indikator 4 och 9.</t>
  </si>
  <si>
    <t>Typ: NEMS</t>
  </si>
  <si>
    <t>Datum för NEMS-registreringen.</t>
  </si>
  <si>
    <t>"Monitorering"</t>
  </si>
  <si>
    <t>1. Monitorering: Puls, blodtryck, andning etc. varje timme. Regelbunden dokumentation och beräkning av vätskebalans</t>
  </si>
  <si>
    <t>"IntravenösMedicinering"</t>
  </si>
  <si>
    <t>2. Intravenös medicinering: Injektion och/eller infusion. Gäller ej vasoaktiva läkemedel</t>
  </si>
  <si>
    <t>"Andningsvård"</t>
  </si>
  <si>
    <t>3. Andningsvård: Alla former av syrgastillägg, inhalationer,andningsgymnastik. Skall ej registreras om 4 väljes.</t>
  </si>
  <si>
    <t>"Andningsstöd"</t>
  </si>
  <si>
    <t>4. Andningsstöd: Alla former av assisterad/mekanisk ventilation med eller utan CPAP/PEEP.</t>
  </si>
  <si>
    <t>"EnVasoaktivDrog"</t>
  </si>
  <si>
    <t>5. En vasoaktiv drog</t>
  </si>
  <si>
    <t>"MultiplaVasoaktivaLäkemedel"</t>
  </si>
  <si>
    <t>6. Multipla vasoaktiva läkemedel: mer än ett vasoaktivt läkemedel, oavsett typ och dos</t>
  </si>
  <si>
    <t>7. Dialyssteknik: alla</t>
  </si>
  <si>
    <t>"SärskildaÅtgärder"</t>
  </si>
  <si>
    <t xml:space="preserve">8. Särskilda åtgärder/ ingrepp på IVA utöver rutin: Intubation, pacemaker, elkonverteringdefibrillering,
scopi i någon form, transesofagal
ekokardiografi, ventrikelsköljning, akut op. Inom
sista 24 tim. Gäller ej rutinåtgärder som rtg,
transthorakal ekokardiografi, omläggningar,
artärnål, CVK</t>
  </si>
  <si>
    <t>"ÅtgärdUtanförIVA"</t>
  </si>
  <si>
    <t xml:space="preserve">9. Åtgärder/ingrepp utanför IVA: Kirurgisk intervention eller diagnostisk procedur
där sjukdomens svårighetsgrad hos patienten
kräver närvaro av IVA:s personal utanför IVA</t>
  </si>
  <si>
    <t>22.01</t>
  </si>
  <si>
    <t>Både Andningsvård och Andningsstöd kan inte besvaras med 'Ja'</t>
  </si>
  <si>
    <t>22.02</t>
  </si>
  <si>
    <t>Både 'En vasoaktiv drog' och '&gt; 1 vasoaktiv drog' kan inte besvaras med 'Ja' samtidigt</t>
  </si>
  <si>
    <t>22.03</t>
  </si>
  <si>
    <t>Validerar så att NEMS-pass finns (Utvärderas endast om vårdtillfället är valideringsklart)</t>
  </si>
  <si>
    <t>22.04</t>
  </si>
  <si>
    <t>22.05</t>
  </si>
  <si>
    <t>22.06</t>
  </si>
  <si>
    <t>Typ: Åtgärd</t>
  </si>
  <si>
    <t>"StartDatumTid"</t>
  </si>
  <si>
    <t>Startdatum eller tid för åtgärden. På formatet ”åååå-mm-dd tt:mm”</t>
  </si>
  <si>
    <t>"SlutDatumTid"</t>
  </si>
  <si>
    <t xml:space="preserve">Slutdatum eller tid för åtgärden.
På formatet ”åååå-mm-dd tt:mm”. Obligatorisk för de åtgärder som ska anges som period enligt riktlinjen.</t>
  </si>
  <si>
    <t>"Grupp"</t>
  </si>
  <si>
    <t>”A”-”G” eller ”X”.</t>
  </si>
  <si>
    <t>"A"</t>
  </si>
  <si>
    <t>A. Respiratoriska systemet</t>
  </si>
  <si>
    <t>"B"</t>
  </si>
  <si>
    <t>B. Cirkulatoriska systemet</t>
  </si>
  <si>
    <t>"C"</t>
  </si>
  <si>
    <t>C. Gastro-intestinala systemet</t>
  </si>
  <si>
    <t>"D"</t>
  </si>
  <si>
    <t>D. Njurar</t>
  </si>
  <si>
    <t>"E"</t>
  </si>
  <si>
    <t>E. Nervsystemet</t>
  </si>
  <si>
    <t>"F"</t>
  </si>
  <si>
    <t>Grupp F. Farmakologisk behandling</t>
  </si>
  <si>
    <t>"G"</t>
  </si>
  <si>
    <t>G. Övrigt</t>
  </si>
  <si>
    <t>"X"</t>
  </si>
  <si>
    <t>Grupp X. Operationskoder</t>
  </si>
  <si>
    <t xml:space="preserve">Kod enl KVÅ-kod (inkluderar KKÅ97)
Flatten-koder accepteras tom 2010-12-31</t>
  </si>
  <si>
    <t>23.01</t>
  </si>
  <si>
    <t>Ändrar alla koder till versaler, samt ersätt åtgärdskoder Z978 -&gt; QD004, ZXG05 -&gt; DF028, ZX903 -&gt; ZV048, samt kompletterar åtgärdskoder med valideringsnivå, tidsregler och SIR-grupp</t>
  </si>
  <si>
    <t>23.02</t>
  </si>
  <si>
    <t>Kontrollera att koden hittades bland giltiga KVÅ-koder</t>
  </si>
  <si>
    <t>23.03</t>
  </si>
  <si>
    <t>Kontrollera att koden är en giltig KVÅ-kod och att den är aktiv vid tiden för insättning</t>
  </si>
  <si>
    <t>23.04</t>
  </si>
  <si>
    <t>Validerar koder som bara får förekomma en gång under vårddygnet</t>
  </si>
  <si>
    <t>23.05</t>
  </si>
  <si>
    <t xml:space="preserve">Kontrollera så att startdatum för åtgärder är korrekta. Startdatum får inte ligga före vårdtillfällets start eller efter utskrivningstiden.
Undantaget är de speciella EN-PER-DYGN om de angivits som punktåtgärd utan angiven tidpunkt. Då kan det vara samma dygn som vårdtillfällets start.</t>
  </si>
  <si>
    <t>23.06</t>
  </si>
  <si>
    <t xml:space="preserve">Kontrollerar så att sluttiden för åtgärder är korrekta.
	-Sluttiden får inte ligga före starttiden för åtgärden
	-Sluttiden får inte ligga efter utskrivningstiden för vårdtillfället
	-Sluttiden får inte ligga efter datumet för filuttaget (Skapad) om ej utskriven
	-Sluttid måste anges då vårdtillfället är utskrivet.
Sluttidtid är frivillig för KVÅ-koder som:
	-inte är en utvald SIR-diagnos
	-är inskickade via åtgärdsgruppen 'X'
	-har valideringstyp = Sporadisk. Ger då bara en varning
Men om sluttid anges i dessa fall så valideras den
(Om sluttid saknas så ges endast fel om vårdtillfället är valideringsklart)</t>
  </si>
  <si>
    <t>23.07</t>
  </si>
  <si>
    <t>Om valideringsnivå är Aldrig så ska åtgärden inte rapporteras (om det inte är en operationskod)</t>
  </si>
  <si>
    <t>23.08</t>
  </si>
  <si>
    <t>Validerar åtgärdskoder som får inte förekomma samtidigt eller överlappar varandra tidsmässigt</t>
  </si>
  <si>
    <t>23.09</t>
  </si>
  <si>
    <t>Validera att åtgärden har rätt åtgärdsgrupp (om grupp 'A' -&gt; 'G' är angiven)</t>
  </si>
  <si>
    <t>Typ: DiagnosKod</t>
  </si>
  <si>
    <t>"PrimärDiagnos"</t>
  </si>
  <si>
    <t>Är detta den Huvudsakliga IVA-diagnosen (får endast förekomma på en kod per vårdtillfälle)</t>
  </si>
  <si>
    <t>"ICD10Kod"</t>
  </si>
  <si>
    <t>Kod enl ICD10-SE. Ange kod utan punkt, Exempel : 'J80.9C' anges som 'J809C'</t>
  </si>
  <si>
    <t>24.01</t>
  </si>
  <si>
    <t>Ändrar alla koder till versaler, tar bort eventuell punkt, samt ersätter B95.6A -&gt; B95.6, G35.0 -&gt; G35.9, T74.9A -&gt; T74.9, J09 -&gt; J09.9, ersätter Z86.1A med U08.9 för vårdtillfällen med start &gt;= 2021-01-01</t>
  </si>
  <si>
    <t>24.02</t>
  </si>
  <si>
    <t xml:space="preserve">En av SIR diagnoserna ska vara huvudsaklig IVA-diagnos utvald från SIR:s fastslagna lista. (Gäller vårdtillfällen före 2018.)
Från och med 2018 ska en av IVA diagnoserna vara huvudsaklig enligt ICD:s regelverk. Under 2018 godkänns även huvudsakliga IVA-diagnoser från SIR:s lista. (Utvärderas endast om vårdtillfället är valideringsklart)</t>
  </si>
  <si>
    <t>24.03</t>
  </si>
  <si>
    <t>Diagnoserna U07.1, U07.2, U08.9 och Z86.1A ska inte förekomma samtidigt på samma vårdtillfälle</t>
  </si>
  <si>
    <t>24.04</t>
  </si>
  <si>
    <t>Diagnosen U09.9 får inte kombineras med diagnoserna U07.1, U07.2 eller U10.9 på samma vårdtillfälle</t>
  </si>
  <si>
    <t>Typ: Sederingsmål</t>
  </si>
  <si>
    <t>Datum. På formatet ”åååå-mm-dd ”</t>
  </si>
  <si>
    <t>”Morgon”, ”Kväll” eller ”Natt”.</t>
  </si>
  <si>
    <t>"HarInvasivVentilatorbehandling"</t>
  </si>
  <si>
    <t xml:space="preserve">Har patienten invasiv ventilatorbehandling?
Om inte invasiv ventilatorbehandling, avsluta protokollet här.</t>
  </si>
  <si>
    <t>"AnvändsSederingsskala"</t>
  </si>
  <si>
    <t>Registreras sederingsgrad med sederingsskala?</t>
  </si>
  <si>
    <t>"DokumenteratSederingsmål"</t>
  </si>
  <si>
    <t xml:space="preserve">Finns det ett dokumenterat sederingsmål?
Om inte dokumenterat sederingsmål så avsluta här</t>
  </si>
  <si>
    <t>"MotsvararMålet"</t>
  </si>
  <si>
    <t>Motsvarar patientens sederingsgrad sederingsmålet?</t>
  </si>
  <si>
    <t>"EjTillämpbart"</t>
  </si>
  <si>
    <t>Ej tillämpbart</t>
  </si>
  <si>
    <t>25.01</t>
  </si>
  <si>
    <t>Om 'InvasivVent' har besvaras med 'Nej', så ska inget ytterligare anges för sederingsmål. 'Sederingsskala' och 'Dokumenterat' måste besvaras när 'InvasivVent' besvaras med 'Ja'.</t>
  </si>
  <si>
    <t>25.02</t>
  </si>
  <si>
    <t>Om 'Dokumenterat' besvarats med 'Nej', så ska inget ytterligare anges för sederingsmål.</t>
  </si>
  <si>
    <t>25.03</t>
  </si>
  <si>
    <t>Angivet datum kan inte ligga före vårdtillfällets start eller efter utskrivningstid</t>
  </si>
  <si>
    <t>Typ: OmvårdnadSmärta</t>
  </si>
  <si>
    <t>"NRS"</t>
  </si>
  <si>
    <t>Smärtbedömning enligt NRS (Numeric Pain Rating Scale)</t>
  </si>
  <si>
    <t>No pain</t>
  </si>
  <si>
    <t>Hardly notice pain</t>
  </si>
  <si>
    <t>Notice pain</t>
  </si>
  <si>
    <t>Sometimes distracts patient</t>
  </si>
  <si>
    <t>Distracting</t>
  </si>
  <si>
    <t>Interrupting</t>
  </si>
  <si>
    <t>Hard to ignore</t>
  </si>
  <si>
    <t>Preventing</t>
  </si>
  <si>
    <t>Awful</t>
  </si>
  <si>
    <t>Unbearable</t>
  </si>
  <si>
    <t>"10"</t>
  </si>
  <si>
    <t>Worst possible</t>
  </si>
  <si>
    <t>"BPS"</t>
  </si>
  <si>
    <t>Smärtbedömning enligt BPS (Behavioral Pain Scale)</t>
  </si>
  <si>
    <t>"CPOT"</t>
  </si>
  <si>
    <t>Smärtbedömning enligt CPOT (Critical-Care Pain Observation Tool)</t>
  </si>
  <si>
    <t>"Tidpunkt"</t>
  </si>
  <si>
    <t>Tidpunkt då bedömningen gjordes (Obligatoriskt om bedömning utförts)</t>
  </si>
  <si>
    <t xml:space="preserve">Datum  (Obligatoriskt om ingen skattning gjordes)</t>
  </si>
  <si>
    <t>Vårdpass (Obligatoriskt om ingen skattning gjordes)</t>
  </si>
  <si>
    <t>"BedömningSaknasAnledning"</t>
  </si>
  <si>
    <t>Anledning till att smärtskattning ej är utförd</t>
  </si>
  <si>
    <t>"Medvetandesänkt"</t>
  </si>
  <si>
    <t>Nej - GCS &lt;10, RLS85 &gt;4</t>
  </si>
  <si>
    <t>"EjNärvarande"</t>
  </si>
  <si>
    <t xml:space="preserve">Nej - Patienten  ej närvarande ≥4 timmar av passet</t>
  </si>
  <si>
    <t>Nej - avliden patient</t>
  </si>
  <si>
    <t>"Omvårdnadsåtgärder"</t>
  </si>
  <si>
    <t xml:space="preserve">Ett eller flera av nedanstående konstanter
Värdet 'Inga' får endast existera ensamt, och ej i kombination med något annat värde.</t>
  </si>
  <si>
    <t>Om smärta påvisats NRS&gt;= 3 eller CPOT &gt; 2 eller BPS &gt; 5, vilka åtgärder har vidtagits</t>
  </si>
  <si>
    <t>Ingen åtgärd</t>
  </si>
  <si>
    <t>"Massage"</t>
  </si>
  <si>
    <t>Massage</t>
  </si>
  <si>
    <t>"Musik"</t>
  </si>
  <si>
    <t>Musik</t>
  </si>
  <si>
    <t>"Avslappning"</t>
  </si>
  <si>
    <t>Avslappningsteknik</t>
  </si>
  <si>
    <t>"Läge"</t>
  </si>
  <si>
    <t>Lägesändring</t>
  </si>
  <si>
    <t>"Värme"</t>
  </si>
  <si>
    <t>Värmebehandling</t>
  </si>
  <si>
    <t>"TENS"</t>
  </si>
  <si>
    <t>Transkutan elektrisk nervstimulering (TENS)</t>
  </si>
  <si>
    <t>Annan omvårdnadsåtgärd (Inget av ovanstående)</t>
  </si>
  <si>
    <t>"Läkemedelsåtgärder"</t>
  </si>
  <si>
    <t>Om smärta påvisats NRS&gt;= 3 eller CPOT &gt; 2 eller BPS &gt; 5, vilka läkemedel har administrerats</t>
  </si>
  <si>
    <t>"Ökning"</t>
  </si>
  <si>
    <t>Ökning av kontinuerliga analgetika</t>
  </si>
  <si>
    <t>"Bolus"</t>
  </si>
  <si>
    <t>Bolus av kontinuerlig tillförsel av analgetika</t>
  </si>
  <si>
    <t>"Dos"</t>
  </si>
  <si>
    <t>Dos av analgetika som ej ges kontinuerligt</t>
  </si>
  <si>
    <t>Annan läkemedelsåtgärd (Inget av ovanstående)</t>
  </si>
  <si>
    <t>"Uppföljning"</t>
  </si>
  <si>
    <t>Uppföljning efter åtgärder (Uppföljning (inom 1 timme från åtgärd, tidpunkt)</t>
  </si>
  <si>
    <t>27.01</t>
  </si>
  <si>
    <t>Omvårdnadsvariabel smärta ska inte rapporteras för vårdtillfällen där patienten är yngre än 16</t>
  </si>
  <si>
    <t>27.02</t>
  </si>
  <si>
    <t>Omvårdnadsvariabel smärta, Tidpunkt ska anges när skattning gjordes</t>
  </si>
  <si>
    <t>27.03</t>
  </si>
  <si>
    <t>Omvårdnadsvariabel smärta, Datum, pass och orsak till att smärtskattning ej gjorts måste anges</t>
  </si>
  <si>
    <t>27.04</t>
  </si>
  <si>
    <t>Omvårdnadsvariabel smärta, Tidpunkten för skattning och datum/vårdpass ska ligga inom vårdtillfället</t>
  </si>
  <si>
    <t>27.05</t>
  </si>
  <si>
    <t>Omvårdnadsvariabel smärta, ett och endast ett mätinstrument NRS, CPOT eller BPS ska anges</t>
  </si>
  <si>
    <t>27.06</t>
  </si>
  <si>
    <t>Omvårdnadsvariabel smärta, CPOT ska besvaras med antingen Ventilator eller Ljud, ej båda</t>
  </si>
  <si>
    <t>27.07</t>
  </si>
  <si>
    <t>Omvårdnadsvariabel smärta, BPS ska besvaras med antingen Andningsmönster eller Röstuttryck, ej båda</t>
  </si>
  <si>
    <t>27.08</t>
  </si>
  <si>
    <t>Omvårdnadsvariabel smärta, orsaken till att smärtskattning ej gjordes kan ej vara Avliden då vårdresultatet är Levande</t>
  </si>
  <si>
    <t>27.10</t>
  </si>
  <si>
    <t>Omvårdnadsvariabel smärta, Omvårdnadsåtgärder ska anges då smärta påvisats</t>
  </si>
  <si>
    <t>27.11</t>
  </si>
  <si>
    <t>Omvårdnadsvariabel smärta, Läkemedelsåtgärder ska anges då smärta påvisats</t>
  </si>
  <si>
    <t>27.12</t>
  </si>
  <si>
    <t>Omvårdnadsvariabel smärta, Uppföljning ska göras då smärta påvisats</t>
  </si>
  <si>
    <t>27.13</t>
  </si>
  <si>
    <t>Omvårdnadsvariabel smärta, om ingen uppföljning har gjorts så ska orsak anges</t>
  </si>
  <si>
    <t>27.14</t>
  </si>
  <si>
    <t>Omvårdnadsvariabel smärta, ett och endast ett instrument NRS, CPOT eller BPS ska anges</t>
  </si>
  <si>
    <t>27.15</t>
  </si>
  <si>
    <t>Omvårdnadsvariabel smärta, orsaken till att uppföljning av smärta ej gjordes kan ej vara Avliden då vårdresultatet är Levande</t>
  </si>
  <si>
    <t>27.16</t>
  </si>
  <si>
    <t>Omvårdnadsvariabel smärta, kontroll så att det inte finns dubbelrapporterade pass</t>
  </si>
  <si>
    <t>27.17</t>
  </si>
  <si>
    <t>Omvårdnadsvariabel smärta, kontroll så att registreringar inte ligger utanför vårdtillfällets start och utskrivningstid, samt att de pass som ska finnas är rapporterade</t>
  </si>
  <si>
    <t>Typ: OmvårdnadSedering</t>
  </si>
  <si>
    <t>"FinnsOrdineradSederingsgrad"</t>
  </si>
  <si>
    <t>Finns ordinerad sederingsgrad?</t>
  </si>
  <si>
    <t>"OrdineradRASS"</t>
  </si>
  <si>
    <t>Ordinerad sederingsgrad enligt RASS (Richmond Agitation Sedation Scale)</t>
  </si>
  <si>
    <t>Alert and calm</t>
  </si>
  <si>
    <t>Anxious but movements not aggressive vigorous</t>
  </si>
  <si>
    <t>Frequent non-purposeful movement, fights ventilator</t>
  </si>
  <si>
    <t>Pulls or removes tube(s) or catheter(s), aggressive</t>
  </si>
  <si>
    <t>Overtly combative, violent, immediate danger to staff</t>
  </si>
  <si>
    <t>"-5"</t>
  </si>
  <si>
    <t>No response to voice or physical stimulation</t>
  </si>
  <si>
    <t>"-4"</t>
  </si>
  <si>
    <t>No response to voice, but movement or eye opening to physical stimulation</t>
  </si>
  <si>
    <t>"-3"</t>
  </si>
  <si>
    <t>Movement or eye opening to voice (but no eye contact)</t>
  </si>
  <si>
    <t>"-2"</t>
  </si>
  <si>
    <t>Briefly awakens with eye contact to voice (&lt;10 seconds)</t>
  </si>
  <si>
    <t>"-1"</t>
  </si>
  <si>
    <t>Not fully alert, but has sustained awakening (eye-opening/eye contact) to voice (&gt;10 seconds)</t>
  </si>
  <si>
    <t>"OrdineradMAAS"</t>
  </si>
  <si>
    <t>Ordinerad sederingsgrad enligt MAAS (The Motor Activity Assessment Scale)</t>
  </si>
  <si>
    <t>Does not move with noxious stimuli</t>
  </si>
  <si>
    <t>Open eyes, raises eyebrows or turns head toward stimulus; moves limbs with noxious stimulus</t>
  </si>
  <si>
    <t>Open eyes, raises eyebrows or turns head toward stimulus when touched or name is loudly spoken</t>
  </si>
  <si>
    <t>No external stimulus in required to elicit movement; adjusts sheets or clothes purposefully, follows commands</t>
  </si>
  <si>
    <t>No external stimulus in required to elicit movement; picks at sheets or tubes, uncovers self, follows commands</t>
  </si>
  <si>
    <t>No external stimulus in required to elicit movement, attempts to sit up or moves limbs out of bed, does not consistently follow commands (for example, will lie down when asked to but soon reverts back to attempts to sit up or move limbs out of bed)</t>
  </si>
  <si>
    <t>No external stimulus in required to elicit movement; pulls at tubes or catheters, thrashes side to side, strikes at staff, tries to climb out of bed, does not calm down when asked.</t>
  </si>
  <si>
    <t>"RASS"</t>
  </si>
  <si>
    <t>Bedömning enligt RASS (Richmond Agitation Sedation Scale)</t>
  </si>
  <si>
    <t>"MAAS"</t>
  </si>
  <si>
    <t>Bedömning enligt MAAS (The Motor Activity Assessment Scale)</t>
  </si>
  <si>
    <t>Anledning till att bedömning saknas</t>
  </si>
  <si>
    <t>"UppfyllsOrdineradSederingsGrad"</t>
  </si>
  <si>
    <t xml:space="preserve">Uppfylls ordinerad sederingsgrad?
Ska anges då det finns ordinerad sederingsgrad</t>
  </si>
  <si>
    <t>"ÅtgärdEjUppfylldSederingsgrad"</t>
  </si>
  <si>
    <t>Vilka åtgärder har vidtagits om en ordinerad sederingsgrad finns, men sederingsgraden ej är uppfylld,</t>
  </si>
  <si>
    <t>Ingen åtgärd alla sederande läkemedel är utsatta</t>
  </si>
  <si>
    <t>Ökning av kontinuerlig tillförsel av sederande läkemedel</t>
  </si>
  <si>
    <t>"Minskning"</t>
  </si>
  <si>
    <t>Minskning av kontinuerlig tillförsel av sederande läkemedel</t>
  </si>
  <si>
    <t>Bolus av kontinuerlig tillförsel av sederande läkemedel</t>
  </si>
  <si>
    <t>"Byte"</t>
  </si>
  <si>
    <t>Byte av kontinuerlig tillförsel av sederande läkemedel</t>
  </si>
  <si>
    <t>Dos av annat sederande läkemedel som EJ ges kontinuerligt</t>
  </si>
  <si>
    <t>"Avstängning"</t>
  </si>
  <si>
    <t>Avstängning av sederande läkemedel</t>
  </si>
  <si>
    <t>28.01</t>
  </si>
  <si>
    <t>Omvårdnadsvariabel sedering ska inte rapporteras för vårdtillfällen där patienten är yngre än 16</t>
  </si>
  <si>
    <t>28.02</t>
  </si>
  <si>
    <t>Omvårdnadsvariabel sedering, Datum och Vårdpass ska anges när skattning saknas</t>
  </si>
  <si>
    <t>28.03</t>
  </si>
  <si>
    <t>28.04</t>
  </si>
  <si>
    <t>Omvårdnadsvariabel sedering, ordinerad skattning ska anges. Antingen som RASS eller MAAS, ej båda</t>
  </si>
  <si>
    <t>28.05</t>
  </si>
  <si>
    <t>Omvårdnadsvariabel sedering, Tidpunkt eller orsak till att smärtskattning ej gjorts måste anges</t>
  </si>
  <si>
    <t>28.06</t>
  </si>
  <si>
    <t>Omvårdnadsvariabel sedering, Tidpunkten för skattning och datum/vårdpass ska ligga inom vårdtillfället</t>
  </si>
  <si>
    <t>28.07</t>
  </si>
  <si>
    <t>Omvårdnadsvariabel sedering, skattning ska anges. Antingen som RASS eller MAAS, ej båda</t>
  </si>
  <si>
    <t>28.08</t>
  </si>
  <si>
    <t>Omvårdnadsvariabel sedering, orsak till ej uppfyllt sederingsmål ska anges då målet ej uppfylls</t>
  </si>
  <si>
    <t>28.09</t>
  </si>
  <si>
    <t>Omvårdnadsvariabel sedering, kontroll så att det inte finns dubbelrapporterade pass</t>
  </si>
  <si>
    <t>28.10</t>
  </si>
  <si>
    <t>Omvårdnadsvariabel sedering, kontroll så att registreringar inte ligger utanför vårdtillfällets start och utskrivningstid, samt att de pass som ska finnas är rapporterade</t>
  </si>
  <si>
    <t>Typ: OmvårdnadDelirium</t>
  </si>
  <si>
    <t>"CAM_ICU_Positiv"</t>
  </si>
  <si>
    <t>Confusion Assessment Method for the ICU (CAM-ICU) (positiv eller negativ, ska ej anges om bedömning saknas)</t>
  </si>
  <si>
    <t>"NuDesc"</t>
  </si>
  <si>
    <t xml:space="preserve">The Nursing Delirium Screening Scale (NuDesc 0-10) – Omfattande ett pass  (ska ej anges om bedömning saknas)</t>
  </si>
  <si>
    <t>Anledning till att bedömning saknas (Skall anges då CAM_ICU eller NuDesc saknas)</t>
  </si>
  <si>
    <t>Bedömning kan ej göras på grund av sänkt medvetandegrad (MAAS &lt;2, RASS &lt; -3, GCS &lt;10, RLS-85 &gt;4)</t>
  </si>
  <si>
    <t>Patienten ej närvarande ≥4 timmar av passet</t>
  </si>
  <si>
    <t>Patient avliden</t>
  </si>
  <si>
    <t>Läkemedelstgärder, ska anges vid konstaterad delirium NuDesc &gt; 2 = delirium eller CAM-ICU positiv</t>
  </si>
  <si>
    <t>Inga läkemedelsåtgärder utfördes</t>
  </si>
  <si>
    <t>"Justering"</t>
  </si>
  <si>
    <t>Ökning/minskning av kontinuerlig tillförsel av sederande/analgetika</t>
  </si>
  <si>
    <t>Bolus av kontinuerlig tillförsel av sederande/analgetika</t>
  </si>
  <si>
    <t>Byte av sederande/analgetika</t>
  </si>
  <si>
    <t>"Engångsdos"</t>
  </si>
  <si>
    <t>Engångsdos av annat läkemedel: neuroleptikum, bensodiazepin eller annat läkemedel</t>
  </si>
  <si>
    <t>Omvårdnadsåtgärder, ska anges vid konstaterad delirium NuDesc &gt; 2 = delirium eller CAM-ICU positiv</t>
  </si>
  <si>
    <t>Inga omvårdnadsåtgärder utfördes</t>
  </si>
  <si>
    <t>"SensoriskaHjälpmedel"</t>
  </si>
  <si>
    <t>Glasögon, hörapparat</t>
  </si>
  <si>
    <t>"Tillhörigheter"</t>
  </si>
  <si>
    <t>Personliga tillhörigheter</t>
  </si>
  <si>
    <t>"Personalkontinuitet"</t>
  </si>
  <si>
    <t>Personalkontinuitet</t>
  </si>
  <si>
    <t>"Familj"</t>
  </si>
  <si>
    <t>Familjen delaktig</t>
  </si>
  <si>
    <t>"Kommunikation"</t>
  </si>
  <si>
    <t>Kommunikation</t>
  </si>
  <si>
    <t>"ReduceraLjud"</t>
  </si>
  <si>
    <t>Reducera ljud, öronproppar</t>
  </si>
  <si>
    <t>"Sömn"</t>
  </si>
  <si>
    <t>Sömn</t>
  </si>
  <si>
    <t>"Mobilisering"</t>
  </si>
  <si>
    <t>Tidig mobilisering</t>
  </si>
  <si>
    <t>"Utvärdering"</t>
  </si>
  <si>
    <t>Utvärdering behov av medicinteknisk övervakning och slangar</t>
  </si>
  <si>
    <t>29.01</t>
  </si>
  <si>
    <t>Omvårdnadsvariabel delirium ska inte rapporteras för de som är yngre än 16 år</t>
  </si>
  <si>
    <t>29.02</t>
  </si>
  <si>
    <t>Omvårdnadsvariabel delirium, Orskak, Datum och Vårdpass ska anges när skattning saknas</t>
  </si>
  <si>
    <t>29.03</t>
  </si>
  <si>
    <t>Omvårdnadsvariabel delirium, orsaken till att smärtskattning ej gjordes kan ej vara Avliden då vårdresultatet är Levande</t>
  </si>
  <si>
    <t>29.04</t>
  </si>
  <si>
    <t>Omvårdnadsvariabel delirium, endast ett instrument, NuDesc eller CAM-ICU</t>
  </si>
  <si>
    <t>29.05</t>
  </si>
  <si>
    <t>Omvårdnadsvariabel delirium, om delirium kan konstateras vid skattning måste åtgärder anges, om inte delirium konstaterats ska de ej anges.</t>
  </si>
  <si>
    <t>29.06</t>
  </si>
  <si>
    <t>Omvårdnadsvariabel delirium, kontroll så att det inte finns dubbelrapporterade pass</t>
  </si>
  <si>
    <t>29.07</t>
  </si>
  <si>
    <t>Omvårdnadsvariabel delirium, kontroll så att registreringar inte ligger utanför vårdtillfällets start och utskrivningstid, samt att de pass som ska finnas är rapporterade</t>
  </si>
  <si>
    <t>Typ: Intagningsorsaker</t>
  </si>
  <si>
    <t>"EndastObservation"</t>
  </si>
  <si>
    <t xml:space="preserve">Är patienten intagen enbart för observation
”Ja” eller ”Nej”.  Om Ja så ska ingen av de 10 intagningsorsakerna nedan anges.</t>
  </si>
  <si>
    <t>"Neurologisk"</t>
  </si>
  <si>
    <t>Neurologisk intagningsorsak</t>
  </si>
  <si>
    <t>Ingen neurologisk orsak</t>
  </si>
  <si>
    <t>Annan neurologisk orsak</t>
  </si>
  <si>
    <t>"IntrakraniellVolymseffekt"</t>
  </si>
  <si>
    <t>Intrakraniell volymseffekt</t>
  </si>
  <si>
    <t>"FokaltBortfall"</t>
  </si>
  <si>
    <t>Fokalt neurologiskt bortfall</t>
  </si>
  <si>
    <t>"Medvetandestörning"</t>
  </si>
  <si>
    <t>Medvetandestörning (från koma till delirium)</t>
  </si>
  <si>
    <t>"Kramper"</t>
  </si>
  <si>
    <t>Kramper</t>
  </si>
  <si>
    <t>"Kardiovaskulär"</t>
  </si>
  <si>
    <t>Kardiovaskulär intagningsorsak</t>
  </si>
  <si>
    <t>Ingen kardiovaskulär orsak</t>
  </si>
  <si>
    <t>Annan kardiovaskulär orsak</t>
  </si>
  <si>
    <t>"SeptiskChock"</t>
  </si>
  <si>
    <t>Septisk chock</t>
  </si>
  <si>
    <t>"AnafylaktiskChockBlandad"</t>
  </si>
  <si>
    <t xml:space="preserve">Anafylaktisk chock, blandad och odefinierad chock
Kommentar : Kommer från SIR's äldre riktlinje, är nu uppdelad i 'Anafalytisk chock' och 'Blandad eller odefinierad chock'</t>
  </si>
  <si>
    <t>"HypovolemBlödning"</t>
  </si>
  <si>
    <t>Hypovolem blödnings/icke blödnings chock</t>
  </si>
  <si>
    <t>"Arytmi"</t>
  </si>
  <si>
    <t>Arytmi</t>
  </si>
  <si>
    <t>"Hjärtstopp"</t>
  </si>
  <si>
    <t>Hjärtstopp</t>
  </si>
  <si>
    <t>"HypovolemIckeHemorragiskChock"</t>
  </si>
  <si>
    <t>Hypovolem, icke-hemorragisk chock</t>
  </si>
  <si>
    <t>"HypovolemHemorragiskChock"</t>
  </si>
  <si>
    <t>Hypovolem, hemorragisk chock</t>
  </si>
  <si>
    <t>"KardiogenChock"</t>
  </si>
  <si>
    <t>Kardiogen chock</t>
  </si>
  <si>
    <t>"AnafylaktiskChock"</t>
  </si>
  <si>
    <t>Anafylaktisk chock</t>
  </si>
  <si>
    <t>"BlandadAltOdefinieradChock"</t>
  </si>
  <si>
    <t>Blandad eller odefinierad chock</t>
  </si>
  <si>
    <t>"Bröstsmärta"</t>
  </si>
  <si>
    <t>Bröstsmärta</t>
  </si>
  <si>
    <t>"HypertensivKris"</t>
  </si>
  <si>
    <t>Hypertensiv kris</t>
  </si>
  <si>
    <t>"KardiovaskulärSvikt"</t>
  </si>
  <si>
    <t>Kardiovaskulär svikt utan chock</t>
  </si>
  <si>
    <t>"Renal"</t>
  </si>
  <si>
    <t>Renal intagningsorsak</t>
  </si>
  <si>
    <t>Ingen renal orsak</t>
  </si>
  <si>
    <t>Annan renal orsak</t>
  </si>
  <si>
    <t>"Njursvikt"</t>
  </si>
  <si>
    <t>Njursvikt</t>
  </si>
  <si>
    <t>"PrerenalNjursvikt"</t>
  </si>
  <si>
    <t>Prerenal njursvikt</t>
  </si>
  <si>
    <t>"PostrenalNjursvikt"</t>
  </si>
  <si>
    <t>Postrenal njursvikt</t>
  </si>
  <si>
    <t>"Respiratorisk"</t>
  </si>
  <si>
    <t>Respiratorisk intagningsorsak</t>
  </si>
  <si>
    <t>Ingen respiratorisk orsak</t>
  </si>
  <si>
    <t>Annan respiratorisk orsak</t>
  </si>
  <si>
    <t>"AkutLungsvikt"</t>
  </si>
  <si>
    <t>Akut lungsvikt, ARDS</t>
  </si>
  <si>
    <t>"AkutPåKroniskLungsvikt"</t>
  </si>
  <si>
    <t>Akut lungsvikt på kronisk lungsvikt</t>
  </si>
  <si>
    <t>"Hepatisk"</t>
  </si>
  <si>
    <t>Hepatisk intagningsorsak</t>
  </si>
  <si>
    <t>Ingen hepatisk orsak</t>
  </si>
  <si>
    <t>Annan lever-orsak</t>
  </si>
  <si>
    <t>"Leversvikt"</t>
  </si>
  <si>
    <t>Leversvikt</t>
  </si>
  <si>
    <t>"Hematologisk"</t>
  </si>
  <si>
    <t>Hematologisk intagningsorsak</t>
  </si>
  <si>
    <t>Ingen hematologisk orsak</t>
  </si>
  <si>
    <t>Annan hematologisk orsak</t>
  </si>
  <si>
    <t>"Blödningsrubbning"</t>
  </si>
  <si>
    <t>Blödningsrubbning, DIC</t>
  </si>
  <si>
    <t>"Hemolys"</t>
  </si>
  <si>
    <t>Svår hemolys</t>
  </si>
  <si>
    <t>"Metabol"</t>
  </si>
  <si>
    <t>Metabol intagningsorsak</t>
  </si>
  <si>
    <t>Ingen metabol orsak</t>
  </si>
  <si>
    <t>Annan metabol orsak</t>
  </si>
  <si>
    <t>"SyraBasAltElektrolytrubbning"</t>
  </si>
  <si>
    <t>Syra-bas och/eller elektrolytrubbning</t>
  </si>
  <si>
    <t>"HypoAltHypertermi"</t>
  </si>
  <si>
    <t>Hypo-, hypertermi</t>
  </si>
  <si>
    <t>"HypoAltHyperglukemi"</t>
  </si>
  <si>
    <t>Hypo-, hyperglukemi</t>
  </si>
  <si>
    <t>"Gastrointestinal"</t>
  </si>
  <si>
    <t>Gastrointestinal intagningsorsak</t>
  </si>
  <si>
    <t>Ingen gastrointestinal orsak</t>
  </si>
  <si>
    <t>Annan gastrointestinal orsak</t>
  </si>
  <si>
    <t>"Pankreatit"</t>
  </si>
  <si>
    <t>Pankreatit</t>
  </si>
  <si>
    <t>Akut buk</t>
  </si>
  <si>
    <t>"Blödning"</t>
  </si>
  <si>
    <t>Gastrointestinal blödning</t>
  </si>
  <si>
    <t>"AkutOchAnnan"</t>
  </si>
  <si>
    <t>Akut buk och annat</t>
  </si>
  <si>
    <t>"Trauma"</t>
  </si>
  <si>
    <t>Trauma intagningsorsak</t>
  </si>
  <si>
    <t>Inget trauma som orsak</t>
  </si>
  <si>
    <t>Trauma</t>
  </si>
  <si>
    <t>Övrig intagningsorsak</t>
  </si>
  <si>
    <t>Ingen övrig orsak</t>
  </si>
  <si>
    <t>Övrig orsak</t>
  </si>
  <si>
    <t>Obligatoriskt då EndastObservation besvarats med ”Nej”, annars ska dessa utelämnas</t>
  </si>
  <si>
    <t>Typ: FörsenadUtskrivning</t>
  </si>
  <si>
    <t>"Orsak"</t>
  </si>
  <si>
    <t>Orsak till försenad utskrivning</t>
  </si>
  <si>
    <t>"EjFörsenadUtskrivning"</t>
  </si>
  <si>
    <t>Utskrivningen är ej försenad</t>
  </si>
  <si>
    <t>"ResursbristOspecificerad"</t>
  </si>
  <si>
    <t>Resursbrist ospecificerad</t>
  </si>
  <si>
    <t xml:space="preserve">Okänd orsak
(giltig t.o.m. 2025-12-31, därefter ska orsak anges)</t>
  </si>
  <si>
    <t>Typ: SOFA</t>
  </si>
  <si>
    <t>"Typ"</t>
  </si>
  <si>
    <t>Typ av SOFA</t>
  </si>
  <si>
    <t>"Intagning"</t>
  </si>
  <si>
    <t>SOFA vid intagningstillfället</t>
  </si>
  <si>
    <t>"Daglig"</t>
  </si>
  <si>
    <t>Daglig SOFA</t>
  </si>
  <si>
    <t>"Utskrivning"</t>
  </si>
  <si>
    <t>SOFA vid utskrivningstillfället, eller sista dagliga</t>
  </si>
  <si>
    <t>Datum på formatet ”åååå-mm-dd”. Obligatoriskt om SOFATyp = ”Daglig SOFA” och endast då ska det anges.</t>
  </si>
  <si>
    <t>Typ: MöjligDonator2009</t>
  </si>
  <si>
    <t>"Inställning"</t>
  </si>
  <si>
    <t>Patientens inställning till donation känd?</t>
  </si>
  <si>
    <t>"InställningKänd"</t>
  </si>
  <si>
    <t xml:space="preserve">Inställning känd
Besvaras endast om Inställning besvarats med ”Känd”</t>
  </si>
  <si>
    <t>"InställningOkänd"</t>
  </si>
  <si>
    <t>Inställning okänd</t>
  </si>
  <si>
    <t>Förmodat samtycke gällde, närstående informerades om organdonation och utnyttjade inte sin vetorätt</t>
  </si>
  <si>
    <t>Närstående utnyttjade sin vetorätt</t>
  </si>
  <si>
    <t>"NärståendeSaknades"</t>
  </si>
  <si>
    <t>Närstående saknades</t>
  </si>
  <si>
    <t>Närstående fanns, men informerades inte</t>
  </si>
  <si>
    <t>Närstående oense</t>
  </si>
  <si>
    <t>Den avlidne har ej kunnat identifieras</t>
  </si>
  <si>
    <t>Typ: BeslutadOrgandonation2009</t>
  </si>
  <si>
    <t>"Planerad"</t>
  </si>
  <si>
    <t>"Genomförd"</t>
  </si>
  <si>
    <t xml:space="preserve">Ett eller flera av nedanstående konstanter
Värdet 'Ja' får endast existera ensamt, och ej i kombination med något annat värde.</t>
  </si>
  <si>
    <t xml:space="preserve">Genomfördes beslutad organdonation
Besvaras endast om Planerad besvarats med ”Ja”
Ett svar per svarsrad, flera svarsrader kan anges. Om ”Ja” så ska det vara det enda svaret.</t>
  </si>
  <si>
    <t>Ja, organdonationen genomfördes (ska vara enda svaret)</t>
  </si>
  <si>
    <t>"Cirkulationskollaps"</t>
  </si>
  <si>
    <t>Organdonation genomfördes ej pga. cirkulationskollaps hos den avlidne</t>
  </si>
  <si>
    <t>"Nytillkomna"</t>
  </si>
  <si>
    <t>Organdonation genomfördes ej pga. nytillkomna/nyupptäckta medicinska orsaker hos den avlidne</t>
  </si>
  <si>
    <t>"RättsmedicinsktVeto"</t>
  </si>
  <si>
    <t>Organdonation genomfördes ej pga. rättsmedicinskt veto</t>
  </si>
  <si>
    <t>"MottagareSaknades"</t>
  </si>
  <si>
    <t>Organdonation genomfördes ej pga. recipient/mottagare saknades</t>
  </si>
  <si>
    <t>Organdonation genomfördes ej pga. närstående ändrade sig till ett veto</t>
  </si>
  <si>
    <t>"Organisatoriska"</t>
  </si>
  <si>
    <t>Organdonation genomfördes ej pga. organisatoriska orsaker</t>
  </si>
  <si>
    <t>Typ: MöjligDonator2016</t>
  </si>
  <si>
    <t>Fråga 4: Avlidnes inställning till organdonation Planerad</t>
  </si>
  <si>
    <t>Besvaras endast om Inställning besvarats med ”Känd”</t>
  </si>
  <si>
    <t xml:space="preserve">Om den avlidnes inställning till organdonation var okänd
Samtyckeutredningen visade</t>
  </si>
  <si>
    <t>Närstående fanns, men möjlighet att informera saknades</t>
  </si>
  <si>
    <t>Avlidne har ej kunnat identifieras</t>
  </si>
  <si>
    <t>Ej aktuellt, avlidne bedömd som medicinskt olämplig</t>
  </si>
  <si>
    <t>Beslutades/genomfördes organdonation</t>
  </si>
  <si>
    <t>Typ: DagligVikt</t>
  </si>
  <si>
    <t>Datum på dygnet som uppmätt vikt hör till på formatet ”åååå-mm-dd”.</t>
  </si>
  <si>
    <t>Vikten i kilo med en decimal.</t>
  </si>
  <si>
    <t>Typ: BPS</t>
  </si>
  <si>
    <t>"Ansiktsuttryck"</t>
  </si>
  <si>
    <t>Ansiktsuttryck</t>
  </si>
  <si>
    <t>Relaxed</t>
  </si>
  <si>
    <t>Partially tightened (e.g., brow lowering)</t>
  </si>
  <si>
    <t>Fully tightened (e.g., eyelid closing)</t>
  </si>
  <si>
    <t>Grimacing</t>
  </si>
  <si>
    <t>"Armrörelser"</t>
  </si>
  <si>
    <t>Armar</t>
  </si>
  <si>
    <t>No movement</t>
  </si>
  <si>
    <t>Partially bent</t>
  </si>
  <si>
    <t>Fully bent with finger flexion</t>
  </si>
  <si>
    <t>Permanently retracted</t>
  </si>
  <si>
    <t>"Andningsmönster"</t>
  </si>
  <si>
    <t>Andningsmönster om intuberad</t>
  </si>
  <si>
    <t>Tolerating movement</t>
  </si>
  <si>
    <t>Coughing but tolerating ventilation for the most of time</t>
  </si>
  <si>
    <t>Fighting ventilator</t>
  </si>
  <si>
    <t>Unable to control ventilation</t>
  </si>
  <si>
    <t>"Röstuttryck"</t>
  </si>
  <si>
    <t>Röstuttryck / vokalisering (icke intuberad / extuberad)</t>
  </si>
  <si>
    <t>No pain vocalization</t>
  </si>
  <si>
    <t>Moaning not frequent (&lt;= 3/min) and not prolonged (&lt;= 3 s)</t>
  </si>
  <si>
    <t>Moaning requent (&gt; 3/min) or prolonged (&gt; 3 s)</t>
  </si>
  <si>
    <t>Howling or verbal complaint including "Ow!" "Ouch!" or breath-holdning</t>
  </si>
  <si>
    <t>Typ: CPOT</t>
  </si>
  <si>
    <t>Facial expression</t>
  </si>
  <si>
    <t xml:space="preserve">Relaxed, neutral.
No muscle tension observed</t>
  </si>
  <si>
    <t xml:space="preserve">Tense.
Presence of frowning, brow lowering, orbit tightening and levator contraction or any other change(e.g.opening eyes or tearing during nociceptive procedures)</t>
  </si>
  <si>
    <t xml:space="preserve">Grimacing.
All previous facial movements plus eyelid tightly closed(the patient may present with mouth open or biting the endotracheal tube)</t>
  </si>
  <si>
    <t>"Kroppsrörelser"</t>
  </si>
  <si>
    <t>Body movements</t>
  </si>
  <si>
    <t xml:space="preserve">Absence of movements or normal position.
Does not move at all (doesn’t necessarily mean absence of pain) or normal position (movements not aimed toward the pain site or not made for the purpose of protection)</t>
  </si>
  <si>
    <t xml:space="preserve">Protection.
Slow, cautious movements, touching or rubbing the pain site, seeking attention through movements</t>
  </si>
  <si>
    <t xml:space="preserve">Restlessness/Agitation.
Pulling tube, attempting to sit up, moving limbs/thrashing, not following commands, striking at staff, trying to climb out of bed</t>
  </si>
  <si>
    <t>"Ventilator"</t>
  </si>
  <si>
    <t>Compliance with the ventilator (intubated patients)</t>
  </si>
  <si>
    <t xml:space="preserve">Tolerating ventilator or movement
Alarms not activated, easy ventilation</t>
  </si>
  <si>
    <t xml:space="preserve">Coughing but tolerating.
Coughing, alarms may be activated but stop spontaneously</t>
  </si>
  <si>
    <t xml:space="preserve">Fighting ventilator.
Asynchrony: blocking ventilation, alarms frequently activated</t>
  </si>
  <si>
    <t>"Ljud"</t>
  </si>
  <si>
    <t>Vocalization (extubated patients)</t>
  </si>
  <si>
    <t>Talking in normal tone or no sound</t>
  </si>
  <si>
    <t>Sighing, moaning</t>
  </si>
  <si>
    <t>Crying out, sobbing</t>
  </si>
  <si>
    <t>"Muskeltonus"</t>
  </si>
  <si>
    <t>Muscle tension, Evaluation by passive flexion and 1 Resistance to passive movements extension of upper limbs when patient is at rest or evaluation when patient is being turned</t>
  </si>
  <si>
    <t xml:space="preserve">Relaxed
No resistance to passive movements</t>
  </si>
  <si>
    <t xml:space="preserve">Tense, rigid
Resistance to passive movements</t>
  </si>
  <si>
    <t xml:space="preserve">Very tense or rigid
Strong resistance to passive movements or incapacity to complete them</t>
  </si>
  <si>
    <t>Typ: OmvårdnadSmärtaUppföljning</t>
  </si>
  <si>
    <t>"SaknasAnledning"</t>
  </si>
  <si>
    <t>Anledning till att åtgärdsuppföljning saknas</t>
  </si>
  <si>
    <t>Typ: NuDesc</t>
  </si>
  <si>
    <t>"Desorientering"</t>
  </si>
  <si>
    <t>Desorientering</t>
  </si>
  <si>
    <t>"Aldrig"</t>
  </si>
  <si>
    <t>Symptom förekom aldrig under arbetspasset</t>
  </si>
  <si>
    <t>"Lindrigt"</t>
  </si>
  <si>
    <t>Symptom förekom någon gång under arbetspasset, men var av lindrig grad</t>
  </si>
  <si>
    <t>"Störande"</t>
  </si>
  <si>
    <t>Symptom förekom någon gång under arbetspasset, och var mycket uttalade eller störande</t>
  </si>
  <si>
    <t>"InadekvatBeteende"</t>
  </si>
  <si>
    <t>Inadekvat beteende</t>
  </si>
  <si>
    <t>"InadekvatKommunikation"</t>
  </si>
  <si>
    <t>Inadekvat kommunikation</t>
  </si>
  <si>
    <t>"Illusioner"</t>
  </si>
  <si>
    <t>Illusioner/hallucinationer</t>
  </si>
  <si>
    <t>"PsykomotoriskFörlångsamning"</t>
  </si>
  <si>
    <t>Psykomotorisk förlångsamning</t>
  </si>
  <si>
    <t>Typ: DonatorInställningKänd2009</t>
  </si>
  <si>
    <t>"Positiv"</t>
  </si>
  <si>
    <t>Positiv till donation (true/false)</t>
  </si>
  <si>
    <t>"Dokumentationssätt"</t>
  </si>
  <si>
    <t>Dokumentationssätt, ett eller flera svar</t>
  </si>
  <si>
    <t>Muntlig</t>
  </si>
  <si>
    <t>Skriftlig</t>
  </si>
  <si>
    <t>Donationsregistret</t>
  </si>
  <si>
    <t>Typ: DonatorInställningKänd2016</t>
  </si>
  <si>
    <t>Var donatorns inställning positiv till organdonation</t>
  </si>
  <si>
    <t>Dokumentationssätt</t>
  </si>
  <si>
    <t>Typ: BeslutadOrgandonation2016</t>
  </si>
  <si>
    <t>"PlaneradesOrganDonation"</t>
  </si>
  <si>
    <t>Fråga 5: Beslutades/Planerades organdonation?</t>
  </si>
  <si>
    <t xml:space="preserve">Besvaras endast om organdonation planerades
Om ”Ja” så ska det vara det enda svaret.</t>
  </si>
  <si>
    <t>Ja, organdonationen genomfördes</t>
  </si>
  <si>
    <t>Organdonation genomfördes ej pga. cirkulationskollaps</t>
  </si>
  <si>
    <t>Organdonation genomfördes ej pga. närstående veto</t>
  </si>
  <si>
    <t>Organdonation genomfördes ej pga. bedömning som olämplig av transpantationsenheten</t>
  </si>
  <si>
    <t>Organdonation genomfördes ej pga. övrig orsak</t>
  </si>
  <si>
    <t>(**)</t>
  </si>
  <si>
    <t>Riktlinje för inmatning av dessa fält: I Användagränssnittet för inmatning av detta fält så ska användaren alltid göra ett ställingstagande, dvs om data saknas (och inget värde rapporteras) så ska användaren aktivt välja det.</t>
  </si>
  <si>
    <t>Ändringshistorik i version 5.2 revision 31</t>
  </si>
  <si>
    <t>2025-03-25</t>
  </si>
  <si>
    <t>[185]</t>
  </si>
  <si>
    <t>Exempel.Exempel 1</t>
  </si>
  <si>
    <t>Exemplet på flik Exempel 1 är ändrat</t>
  </si>
  <si>
    <t>[186]</t>
  </si>
  <si>
    <t>Exempel.Exempel 2</t>
  </si>
  <si>
    <t>Exemplet på flik Exempel 2 är ändrat</t>
  </si>
  <si>
    <t>[187]</t>
  </si>
  <si>
    <t>Exempel.Exempel 3</t>
  </si>
  <si>
    <t>Exemplet på flik Exempel 3 är ändrat</t>
  </si>
  <si>
    <t>[188]</t>
  </si>
  <si>
    <t>Exempel.Exempel AvlidenPåIVA2020</t>
  </si>
  <si>
    <t>Exemplet 'Exempel AvlidenPåIVA2020' är borttaget</t>
  </si>
  <si>
    <t>[189]</t>
  </si>
  <si>
    <t>Exempel.Exempel AvlidenPåIVA2024</t>
  </si>
  <si>
    <t>Exemplet 'Exempel AvlidenPåIVA2024' är borttaget</t>
  </si>
  <si>
    <t>[190]</t>
  </si>
  <si>
    <t>Exempel.Exempel Omvårdnadsdokumentation</t>
  </si>
  <si>
    <t>Exemplet på flik Exempel Omvårdnadsdokumentation är ändrat</t>
  </si>
  <si>
    <t>[191]</t>
  </si>
  <si>
    <t>Exempel.Exempel Daglig SOFA</t>
  </si>
  <si>
    <t>Exemplet på flik Exempel Daglig SOFA är ändrat</t>
  </si>
  <si>
    <t>[192]</t>
  </si>
  <si>
    <t xml:space="preserve">Beskrivningen är ändrad från 
'Upprepas inom vårdtillfället för varje dygn
”In SOFA” och ”Ut SOFA” måste anges på alla vårdtillfällen. ”Daglig SOFA” måste anges för alla vårdtillfällen som passerar 00:00 minst en gång och att vårdtillfället är 5 timmar eller längre.Varje daglig SOFA som enligt riktlinjen ska finnas, ska vara med i filen.
Kan endast anges då Vårdtyp är IVA, BIVA eller TIVA och för patienter ≥ 16 år.'
 till 
'Upprepas inom vårdtillfället för varje dygn
”In SOFA” och ”Ut SOFA” måste anges på alla vårdtillfällen. ”Daglig SOFA” måste anges för alla vårdtillfällen som passerar 00:00 minst en gång och att vårdtillfället är 5 timmar eller längre.Varje daglig SOFA som enligt riktlinjen ska finnas, ska vara med i filen.
Kan endast anges då Vårdtyp är IVA, BIVA eller TIVA och för patienter ≥ 16 år.
SOFA ska endast rapporteras t.o.m. 2025-01-01, därefter ska Daglig SOFA rapporteras i stället.'</t>
  </si>
  <si>
    <t>[193]</t>
  </si>
  <si>
    <t xml:space="preserve">Beskrivningen är ändrad från 
'Omvårdnadsvariabel smärta, kontroll så att registreringar inte ligger utanför vårdtillfällets start och utskrivningstid'
 till 
'Omvårdnadsvariabel smärta, kontroll så att registreringar inte ligger utanför vårdtillfällets start och utskrivningstid, samt att de pass som ska finnas är rapporterade'</t>
  </si>
  <si>
    <t>[194]</t>
  </si>
  <si>
    <t>Valideringsregel 28.01 - 'Omvårdnadsvariabel sedering ska inte rapporteras för vårdtillfällen där patienten är yngre än 16' är borttagen</t>
  </si>
  <si>
    <t>[195]</t>
  </si>
  <si>
    <t>Valideringsregel 29.01 - 'Omvårdnadsvariabel delirium ska inte rapporteras för de som är yngre än 16 år' är borttagen</t>
  </si>
  <si>
    <t>[196]</t>
  </si>
  <si>
    <t xml:space="preserve">Beskrivningen är ändrad från 
'Omvårdnadsvariabel sedering, kontroll så att registreringar inte ligger utanför vårdtillfällets start och utskrivningstid'
 till 
'Omvårdnadsvariabel sedering, kontroll så att registreringar inte ligger utanför vårdtillfällets start och utskrivningstid, samt att de pass som ska finnas är rapporterade'</t>
  </si>
  <si>
    <t>[197]</t>
  </si>
  <si>
    <t>Valideringsregel 28.01 är tillagd</t>
  </si>
  <si>
    <t>[198]</t>
  </si>
  <si>
    <t xml:space="preserve">Beskrivningen är ändrad från 
'Omvårdnadsvariabel delirium, kontroll så att registreringar inte ligger utanför vårdtillfällets start och utskrivningstid'
 till 
'Omvårdnadsvariabel delirium, kontroll så att registreringar inte ligger utanför vårdtillfällets start och utskrivningstid, samt att de pass som ska finnas är rapporterade'</t>
  </si>
  <si>
    <t>[199]</t>
  </si>
  <si>
    <t>Valideringsregel 29.01 är tillagd</t>
  </si>
  <si>
    <t>Ändringshistorik i version 5.2 revision 30</t>
  </si>
  <si>
    <t>2025-02-24</t>
  </si>
  <si>
    <t>[174]</t>
  </si>
  <si>
    <t>XSD definitionen ändrad</t>
  </si>
  <si>
    <t>[175]</t>
  </si>
  <si>
    <t xml:space="preserve">Beskrivningen är ändrad från 
'Typ av fil, ska vara ”Intensivvårdsdata”'
 till 
'Typ av fil, kan vara ”Intensivvårdsdata” eller "Intermiärvårdsdata"'</t>
  </si>
  <si>
    <t>[176]</t>
  </si>
  <si>
    <t>[177]</t>
  </si>
  <si>
    <t>Värdet 'Intermediärvårdsdata' kan nu anges som ett giltigt värde</t>
  </si>
  <si>
    <t>[178]</t>
  </si>
  <si>
    <t xml:space="preserve">Beskrivningen är ändrad från 
'Anger slutdatum (till och med) för urvalsperioden avseende inskrivningstid.
Varje rapport förväntas omfatta hela föregående år och all data för innevarande år!
Detta för att ha en medveten överlappning så att alla vårdtillfällen kommer med.
Äldre data kommer alltså att ersättas med färskare.  Således viss och successiv uppdatering av data.'
 till 
'Anger slutdatum (till och med) för urvalsperioden avseende inskrivningstid.
Rapportfilen förväntas innehålla samtliga vårdtillfällen inom den angivna perioden. De vårdtillfällen som tidigare rapporterats i perioden och inte finns med i den nya filen kommer att raderas.
Varje rapport förväntas omfatta hela föregående år och all data för innevarande år!
Detta för att ha en medveten överlappning så att alla vårdtillfällen kommer med.
Äldre data kommer alltså att ersättas med färskare.  Således viss och successiv uppdatering av data.'</t>
  </si>
  <si>
    <t>[179]</t>
  </si>
  <si>
    <t>[180]</t>
  </si>
  <si>
    <t xml:space="preserve">Beskrivningen är ändrad från 
'Kontrollerar så att avdelningen är godkänd, och att det är en intensivvårdsavdelning.'
 till 
'Kontrollerar så att avdelningen är godkänd, och att det är en intensivvårdsavdelning eller en intermiärvårdsavdelning.'</t>
  </si>
  <si>
    <t>[181]</t>
  </si>
  <si>
    <t>Valideringsregel 0.03 är tillagd</t>
  </si>
  <si>
    <t>[182]</t>
  </si>
  <si>
    <t>Värdet 'IMA' kan nu anges som ett giltigt värde</t>
  </si>
  <si>
    <t>[183]</t>
  </si>
  <si>
    <t>Elementet 'FörsenadUtskrivning' är tillagt</t>
  </si>
  <si>
    <t>[184]</t>
  </si>
  <si>
    <t>Valideringsregel 3.24 är tillagd</t>
  </si>
  <si>
    <t>Ändringshistorik i version 5.2 revision 29</t>
  </si>
  <si>
    <t>2025-01-31</t>
  </si>
  <si>
    <t>[133]</t>
  </si>
  <si>
    <t xml:space="preserve">Beskrivningen är ändrad från 
'Ålder får vara mellan 0 och 140 år'
 till 
'Ålder får vara mellan 0 och 105 år'</t>
  </si>
  <si>
    <t>[134]</t>
  </si>
  <si>
    <t xml:space="preserve">Beskrivningen är ändrad från 
'Higgins-status'
 till 
'Higgins-status
Endast obligatorisk för beräkning av EMR2010sv. Fullständig ska då omfatta de värden som nedan anges som obligatoriska.'</t>
  </si>
  <si>
    <t>[135]</t>
  </si>
  <si>
    <t>[136]</t>
  </si>
  <si>
    <t xml:space="preserve">Beskrivningen är ändrad från 
'Antal tidigare hjärtoperationer före aktuell operation
Ej obligatorisk för beräkningen av EMR'
 till 
'Antal tidigare hjärtoperationer före aktuell operation'</t>
  </si>
  <si>
    <t>[137]</t>
  </si>
  <si>
    <t>[138]</t>
  </si>
  <si>
    <t xml:space="preserve">Beskrivningen är ändrad från 
'Tidigare kärlkirurgi före aktuellt vårdtillfälle
Ej obligatorisk för beräkningen av EMR'
 till 
'Tidigare kärlkirurgi före aktuellt vårdtillfälle'</t>
  </si>
  <si>
    <t>[139]</t>
  </si>
  <si>
    <t>[140]</t>
  </si>
  <si>
    <t xml:space="preserve">Beskrivningen är ändrad från 
'Preopertiv vikt i kg
Värdet är obligatoriskt för beräkningen av EMR'
 till 
'Preopertiv vikt i kg
Värdet är obligatoriskt för beräkningen av EMR2010sv'</t>
  </si>
  <si>
    <t>[141]</t>
  </si>
  <si>
    <t>[142]</t>
  </si>
  <si>
    <t xml:space="preserve">Beskrivningen är ändrad från 
'Preoperativ längd i cm
Värdet är obligatoriskt för beräkningen av EMR'
 till 
'Preoperativ längd i cm
Värdet är obligatoriskt för beräkningen av EMR2010sv'</t>
  </si>
  <si>
    <t>[143]</t>
  </si>
  <si>
    <t>[144]</t>
  </si>
  <si>
    <t xml:space="preserve">Beskrivningen är ändrad från 
'Kreatinin preoperativt
Preoperativt uppmätt kreatinin (max 4 dygn före operationsdygnet)
Värdet är obligatoriskt för beräkningen av EMR'
 till 
'Kreatinin preoperativt
Preoperativt uppmätt kreatinin (max 4 dygn före operationsdygnet)
Värdet är obligatoriskt för beräkningen av EMR2010sv'</t>
  </si>
  <si>
    <t>[145]</t>
  </si>
  <si>
    <t>[146]</t>
  </si>
  <si>
    <t xml:space="preserve">Beskrivningen är ändrad från 
'Albumin preoperativt.
Preoperativt uppmätt albumin (max 4 dygn före operationsdygnet)
Värdet är obligatoriskt för beräkningen av EMR'
 till 
'Albumin preoperativt.
Preoperativt uppmätt albumin (max 4 dygn före operationsdygnet)
Värdet är obligatoriskt för beräkningen av EMR2010sv'</t>
  </si>
  <si>
    <t>[147]</t>
  </si>
  <si>
    <t>[148]</t>
  </si>
  <si>
    <t xml:space="preserve">Beskrivningen är ändrad från 
'Tid med hjärt-lungmaskin (sammanlagd tid vid flera episoder)
Värdet är obligatoriskt för beräkningen av EMR. Ange 0 om ingen ECC använts.'
 till 
'Tid med hjärt-lungmaskin (sammanlagd tid vid flera episoder)
Värdet är obligatoriskt för beräkningen av EMR2020sv och EMR2010sv. Ange 0 om ingen ECC använts.'</t>
  </si>
  <si>
    <t>[149]</t>
  </si>
  <si>
    <t>[150]</t>
  </si>
  <si>
    <t xml:space="preserve">Beskrivningen är ändrad från 
'Ballongpump
Värdet är obligatoriskt för beräkningen av EMR'
 till 
'Ballongpump
Värdet är obligatoriskt för beräkningen av EMR2010sv'</t>
  </si>
  <si>
    <t>[151]</t>
  </si>
  <si>
    <t>[152]</t>
  </si>
  <si>
    <t xml:space="preserve">Beskrivningen är ändrad från 
'Syrgaskoncentrationen i andningsluften i %
Värdet är obligatoriskt för beräkningen av EMR'
 till 
'Syrgaskoncentrationen i andningsluften i %
Värdet är obligatoriskt för beräkningen av EMR2010sv'</t>
  </si>
  <si>
    <t>[153]</t>
  </si>
  <si>
    <t>[154]</t>
  </si>
  <si>
    <t xml:space="preserve">Beskrivningen är ändrad från 
'Arteriella koldioxidtensionen i kPa, en decimal
Värdet är obligatoriskt för beräkningen av EMR'
 till 
'Arteriella koldioxidtensionen i kPa, en decimal
Värdet är obligatoriskt för beräkningen av EMR2010sv'</t>
  </si>
  <si>
    <t>[155]</t>
  </si>
  <si>
    <t>[156]</t>
  </si>
  <si>
    <t xml:space="preserve">Beskrivningen är ändrad från 
'Arteriella syrgaskoncentrationen, en decimal
Värdet är obligatoriskt för beräkningen av EMR'
 till 
'Arteriella syrgaskoncentrationen, en decimal
Värdet är obligatoriskt för beräkningen av EMR2010sv'</t>
  </si>
  <si>
    <t>[157]</t>
  </si>
  <si>
    <t>[158]</t>
  </si>
  <si>
    <t xml:space="preserve">Beskrivningen är ändrad från 
'Arteriella syrgaskoncentrationen i %
Värdet är obligatoriskt för beräkningen av EMR'
 till 
'Arteriella syrgaskoncentrationen i %
Värdet är obligatoriskt för beräkningen av EMR2010sv'</t>
  </si>
  <si>
    <t>[159]</t>
  </si>
  <si>
    <t>[160]</t>
  </si>
  <si>
    <t xml:space="preserve">Beskrivningen är ändrad från 
'Hjärtfrekvens vid intagning
Värdet är obligatoriskt för beräkningen av EMR'
 till 
'Hjärtfrekvens vid intagning
Värdet är obligatoriskt för beräkningen av EMR2010sv'</t>
  </si>
  <si>
    <t>[161]</t>
  </si>
  <si>
    <t>[162]</t>
  </si>
  <si>
    <t xml:space="preserve">Beskrivningen är ändrad från 
'Central venöst tryck i mmHg
Värdet är obligatoriskt för beräkningen av EMR'
 till 
'Central venöst tryck i mmHg
Värdet är obligatoriskt för beräkningen av EMR2010sv'</t>
  </si>
  <si>
    <t>[163]</t>
  </si>
  <si>
    <t>[164]</t>
  </si>
  <si>
    <t xml:space="preserve">Beskrivningen är ändrad från 
'Basöverskott
Värdet är obligatoriskt för beräkningen av EMR'
 till 
'Basöverskott
Värdet är obligatoriskt för beräkningen av EMR2010sv'</t>
  </si>
  <si>
    <t>[165]</t>
  </si>
  <si>
    <t>[166]</t>
  </si>
  <si>
    <t xml:space="preserve">Beskrivningen är ändrad från 
'TEDA aktiverad vid ankomst
Värdet är obligatoriskt för beräkningen av EMR'
 till 
'TEDA aktiverad vid ankomst'</t>
  </si>
  <si>
    <t>[167]</t>
  </si>
  <si>
    <t>[168]</t>
  </si>
  <si>
    <t xml:space="preserve">Beskrivningen är ändrad från 
'Intuberad vid ankomst
Värdet är obligatoriskt för beräkningen av EMR'
 till 
'Intuberad vid ankomst'</t>
  </si>
  <si>
    <t>[169]</t>
  </si>
  <si>
    <t>[170]</t>
  </si>
  <si>
    <t xml:space="preserve">Beskrivningen är ändrad från 
'Aorta-tångtid (vid flera – summan), antal minuter
Värdet är obligatoriskt för beräkningen av EMR'
 till 
'Aorta-tångtid (vid flera – summan), antal minuter'</t>
  </si>
  <si>
    <t>[171]</t>
  </si>
  <si>
    <t>[172]</t>
  </si>
  <si>
    <t>Mätenhet ändrad från 'cm' till 'm'</t>
  </si>
  <si>
    <t>[173]</t>
  </si>
  <si>
    <t>Beskrivningen av mätenheten är ändrad från 'centimeter' till 'meter'</t>
  </si>
  <si>
    <t>Ändringshistorik i version 5.2 revision 28</t>
  </si>
  <si>
    <t>2024-10-29</t>
  </si>
  <si>
    <t>[131]</t>
  </si>
  <si>
    <t>[132]</t>
  </si>
  <si>
    <t>Värdet 'OlämpligSomDCDdonatorMedicinskaSkäl' kan nu anges som ett giltigt värde</t>
  </si>
  <si>
    <t>Ändringshistorik i version 5.2 revision 27</t>
  </si>
  <si>
    <t>2024-09-05</t>
  </si>
  <si>
    <t>[129]</t>
  </si>
  <si>
    <t>Valideringsregel 3.23 är tillagd</t>
  </si>
  <si>
    <t>[130]</t>
  </si>
  <si>
    <t>Valideringsregel 1.98 är tillagd</t>
  </si>
  <si>
    <t>Ändringshistorik i version 5.2 revision 26</t>
  </si>
  <si>
    <t>2024-09-04</t>
  </si>
  <si>
    <t>[86]</t>
  </si>
  <si>
    <t>[87]</t>
  </si>
  <si>
    <t>[88]</t>
  </si>
  <si>
    <t>Exemplet på flik Exempel AvlidenPåIVA2020 är ändrat</t>
  </si>
  <si>
    <t>[89]</t>
  </si>
  <si>
    <t>Exemplet på flik Exempel AvlidenPåIVA2024 är ändrat</t>
  </si>
  <si>
    <t>[90]</t>
  </si>
  <si>
    <t>[91]</t>
  </si>
  <si>
    <t>[92]</t>
  </si>
  <si>
    <t>[93]</t>
  </si>
  <si>
    <t xml:space="preserve">Beskrivningen är ändrad från 
'Postnummer är obligatoriskt och anges med fem siffror. För person bosatt utanför Sverige men inom EU anges 77777. För person bosatt utanför EU anges 88888. För okänt postnummer anges 99999.'
 till 
'Postnummer är obligatoriskt och anges med fem siffror. För person bosatt utanför Sverige men inom EU anges 77777. För person bosatt utanför EU anges 88888. För okänt postnummer anges 99999. (Kan ge fel om vårdtillfället är valideringsklart, annars varning.)'</t>
  </si>
  <si>
    <t>[94]</t>
  </si>
  <si>
    <t>Elementet 'ValideringsKlart' är tillagt</t>
  </si>
  <si>
    <t>[95]</t>
  </si>
  <si>
    <t xml:space="preserve">Beskrivningen är ändrad från 
''Ankomsttid' är obligatorisk from 2012-01-01 för vårdtyperna IVA, TIVA och BIVA.'
 till 
''Ankomsttid' är obligatorisk from 2012-01-01 för vårdtyperna IVA, TIVA och BIVA. (Kan ge fel om vårdtillfället är valideringsklart, annars varning)'</t>
  </si>
  <si>
    <t>[96]</t>
  </si>
  <si>
    <t xml:space="preserve">Beskrivningen är ändrad från 
'Opereradtid ska vara obligatoriskt då Opererad inte besvarats med 'Nej' för intensivvårdstillfällen inskrivna i perioden 2010-01-01 - 2013-01-01'
 till 
'Opereradtid ska vara obligatoriskt då Opererad inte besvarats med 'Nej' för intensivvårdstillfällen inskrivna i perioden 2010-01-01 - 2013-01-01 (Utvärderas endast om vårdtillfället är valideringsklart)'</t>
  </si>
  <si>
    <t>[97]</t>
  </si>
  <si>
    <t xml:space="preserve">Beskrivningen är ändrad från 
''AvlidenTid' måste anges när vårdresultat är 'Avliden' och vårdtillfället har en utskrivningstid'
 till 
''AvlidenTid' måste anges när vårdresultat är 'Avliden' och vårdtillfället är valideringsklart (Utvärderas endast om vårdtillfället är valideringsklart)'</t>
  </si>
  <si>
    <t>[98]</t>
  </si>
  <si>
    <t xml:space="preserve">Beskrivningen är ändrad från 
'Intagningsorsaker ska inte rapporteras om man satt valideringsnivå till Aldrig om inte SAPS3 finns rapporterad'
 till 
'Intagningsorsaker ska inte rapporteras om man satt valideringsnivå till Aldrig om inte SAPS3 finns rapporterad (Utvärderas endast om vårdtillfället är valideringsklart)'</t>
  </si>
  <si>
    <t>[99]</t>
  </si>
  <si>
    <t xml:space="preserve">Beskrivningen är ändrad från 
'Då utskrivningstid finns måste 'Utskriven till' och 'Vårdresultat' vara angivna.'
 till 
'Då vårdtillfället är valideringsklart måste 'Utskriven till' och 'Vårdresultat' vara angivna. (Utvärderas endast om vårdtillfället är valideringsklart)'</t>
  </si>
  <si>
    <t>[100]</t>
  </si>
  <si>
    <t xml:space="preserve">Beskrivningen är ändrad från 
'Alla intagningsorsaker får ej anges som 'Inget' om 'Endast observation' är 'Nej''
 till 
'Alla intagningsorsaker får ej anges som 'Inget' om 'Endast observation' är 'Nej' (Utvärderas endast om vårdtillfället är valideringsklart)'</t>
  </si>
  <si>
    <t>[101]</t>
  </si>
  <si>
    <t>Valideringsregel 3.22 är tillagd</t>
  </si>
  <si>
    <t>[102]</t>
  </si>
  <si>
    <t xml:space="preserve">Beskrivningen är ändrad från 
'Validerar om Opererad är besvarad korrekt'
 till 
'Validerar om Opererad är besvarad korrekt (Kan ge fel om vårdtillfället är valideringsklart, annars varning.)'</t>
  </si>
  <si>
    <t>[103]</t>
  </si>
  <si>
    <t xml:space="preserve">Beskrivningen är ändrad från 
'Intagningsorsak enligt APACHE III ska vara '4:1' - '4:18' då vårdtillfället är utskrivet. Kan anges som 'Ej kodad' eller utelämnas om vårdtillfället inte är utskrivet.'
 till 
'Intagningsorsak enligt APACHE III ska vara '4:1' - '4:18' då vårdtillfället är utskrivet. Kan anges som 'Ej kodad' eller utelämnas om vårdtillfället inte är utskrivet. (Intagningsorsak krävs om vårdtillfället är valideringsklart)'</t>
  </si>
  <si>
    <t>[104]</t>
  </si>
  <si>
    <t xml:space="preserve">Beskrivningen är ändrad från 
'Om registreringsnivå för Clinical Frailty Scale är 'Alltid' så skall bortfallsorsak anges om ingen bedömning gjorts.'
 till 
'Om registreringsnivå för Clinical Frailty Scale är 'Alltid' så skall bortfallsorsak anges om ingen bedömning gjorts. (Kan ge fel om vårdtillfället är valideringsklart, annars varning)'</t>
  </si>
  <si>
    <t>[105]</t>
  </si>
  <si>
    <t xml:space="preserve">Beskrivningen är ändrad från 
'Datum på formatet ”åååå-mm-dd”. Obligatoriskt'
 till 
'Datumet som avses är startdatumet för den dygnsperiod man registrerar. Det innebär att det är datumet före det datum man registrerar. Detta i analogi med tidigare SOFA-registrering.
Datum på formatet ”åååå-mm-dd”.'</t>
  </si>
  <si>
    <t>[106]</t>
  </si>
  <si>
    <t>[107]</t>
  </si>
  <si>
    <t xml:space="preserve">Beskrivningen är ändrad från 
'Beräknar antal förväntade Dagliga SOFA registreringar och jämför med de befintliga'
 till 
'Beräknar antal förväntade Dagliga SOFA registreringar och jämför med de befintliga (Utvärderas endast om vårdtillfället är valideringsklart)'</t>
  </si>
  <si>
    <t>[108]</t>
  </si>
  <si>
    <t xml:space="preserve">Beskrivningen är ändrad från 
'Validerar så att SK-000 finns angiven då inga andra Negativa händelser komplikationer finns rapporterade. Får ej kombineras med någon annan kod, med undantag för SK-999'
 till 
'Validerar så att SK-000 finns angiven då inga andra Negativa händelser komplikationer finns rapporterade. Får ej kombineras med någon annan kod, med undantag för SK-999 (Utvärderas endast om vårdtillfället är valideringsklart)'</t>
  </si>
  <si>
    <t>[109]</t>
  </si>
  <si>
    <t xml:space="preserve">Beskrivningen är ändrad från 
'Om man har rapporterat SK-020 och har inställt att IVB Alltid rapporteras, måste en IVB på minst 48 timmar vara registrerad och denna måste ha infallit minst 24 timmar före komplikationen'
 till 
'Om man har rapporterat SK-020 och har inställt att IVB Alltid rapporteras, måste en IVB på minst 48 timmar vara registrerad och denna måste ha infallit minst 24 timmar före komplikationen (Utvärderas endast om vårdtillfället är valideringsklart)'</t>
  </si>
  <si>
    <t>[110]</t>
  </si>
  <si>
    <t xml:space="preserve">Beskrivningen är ändrad från 
'Om man har rapporterat SK-050 så förväntas någon av åtgärderna CVK (även bruk av befintlig), Dialyskateter, PA-kateter eller navelkateter finnas registrerad före komplikationens inträffande. Valideringsnivå 'Alltid' krävs för åtgärderna ska vara kvalificerande'
 till 
'Om man har rapporterat SK-050 så förväntas någon av åtgärderna CVK (även bruk av befintlig), Dialyskateter, PA-kateter eller navelkateter finnas registrerad före komplikationens inträffande. Valideringsnivå 'Alltid' krävs för åtgärderna ska vara kvalificerande (Utvärderas endast om vårdtillfället är valideringsklart)'</t>
  </si>
  <si>
    <t>[111]</t>
  </si>
  <si>
    <t xml:space="preserve">Beskrivningen är ändrad från 
'Om man har rapporterat SK-060 så förväntas någon av åtgärderna för thoraxdränage (GAA10, TGA35) finnas registrerad. Villkoret är att åtgärderna har valideringsnivå 'Alltid''
 till 
'Om man har rapporterat SK-060 så förväntas någon av åtgärderna för thoraxdränage (GAA10, TGA35) finnas registrerad. Villkoret är att åtgärderna har valideringsnivå 'Alltid' (Utvärderas endast om vårdtillfället är valideringsklart)'</t>
  </si>
  <si>
    <t>[112]</t>
  </si>
  <si>
    <t xml:space="preserve">Beskrivningen är ändrad från 
'Validerar VTS pass-registrering:
	Minst ett pass måste finnas
	Första passet ska finnas. Ska ge fel om valideringsnivå Alltid används, annars varning. 
	Sista passet ska finnas. Ska ge fel om valideringsnivå Alltid används, annars varning. 
	Om ett pass saknas så får man en varning
	Om mer än tre pass i rad saknas får man ett fel'
 till 
'Validerar VTS pass-registrering:
	Minst ett pass måste finnas
	Första passet ska finnas. Ska ge fel om valideringsnivå Alltid används, annars varning. 
	Sista passet ska finnas. Ska ge fel om valideringsnivå Alltid används, annars varning. 
	Om ett pass saknas så får man en varning
	Om mer än tre pass i rad saknas får man ett fel
(Utvärderas endast om vårdtillfället är valideringsklart)'</t>
  </si>
  <si>
    <t>[113]</t>
  </si>
  <si>
    <t xml:space="preserve">Beskrivningen är ändrad från 
'Validerar VTS2014 pass-registrering:
	Minst ett pass måste finnas
	Första passet ska finnas. Ska ge fel om valideringsnivå Alltid används, annars varning. 
	Sista passet ska finnas. Ska ge fel om valideringsnivå Alltid används, annars varning. 
	Om ett pass saknas så får man en varning
	Om mer än tre pass i rad saknas får man ett fel'
 till 
'Validerar VTS2014 pass-registrering:
	Minst ett pass måste finnas
	Första passet ska finnas. Ska ge fel om valideringsnivå Alltid används, annars varning. 
	Sista passet ska finnas. Ska ge fel om valideringsnivå Alltid används, annars varning. 
	Om ett pass saknas så får man en varning
	Om mer än tre pass i rad saknas får man ett fel
(Utvärderas endast om vårdtillfället är valideringsklart)'</t>
  </si>
  <si>
    <t>[114]</t>
  </si>
  <si>
    <t xml:space="preserve">Beskrivningen är ändrad från 
'Validerar pass'
 till 
'Validerar så att NEMS-pass finns (Utvärderas endast om vårdtillfället är valideringsklart)'</t>
  </si>
  <si>
    <t>[115]</t>
  </si>
  <si>
    <t xml:space="preserve">Beskrivningen är ändrad från 
'Kontrollerar så att sluttiden för åtgärder är korrekta.
	-Sluttiden får inte ligga före starttiden för åtgärden
	-Sluttiden får inte ligga efter utskrivningstiden för vårdtillfället
	-Sluttiden får inte ligga efter datumet för filuttaget (Skapad) om ej utskriven
	-Sluttid måste anges då vårdtillfället är utskrivet.
Sluttidtid är frivillig för KVÅ-koder som:
	-inte är en utvald SIR-diagnos
	-är inskickade via åtgärdsgruppen 'X'
	-har valideringstyp = Sporadisk. Ger då bara en varning
Men om sluttid anges i dessa fall så valideras den
'
 till 
'Kontrollerar så att sluttiden för åtgärder är korrekta.
	-Sluttiden får inte ligga före starttiden för åtgärden
	-Sluttiden får inte ligga efter utskrivningstiden för vårdtillfället
	-Sluttiden får inte ligga efter datumet för filuttaget (Skapad) om ej utskriven
	-Sluttid måste anges då vårdtillfället är utskrivet.
Sluttidtid är frivillig för KVÅ-koder som:
	-inte är en utvald SIR-diagnos
	-är inskickade via åtgärdsgruppen 'X'
	-har valideringstyp = Sporadisk. Ger då bara en varning
Men om sluttid anges i dessa fall så valideras den
(Om sluttid saknas så ges endast fel om vårdtillfället är valideringsklart)'</t>
  </si>
  <si>
    <t>[116]</t>
  </si>
  <si>
    <t xml:space="preserve">Beskrivningen är ändrad från 
'En av SIR diagnoserna ska vara huvudsaklig IVA-diagnos utvald från SIR:s fastslagna lista. (Gäller vårdtillfällen före 2018.)
Från och med 2018 ska en av IVA diagnoserna vara huvudsaklig enligt ICD:s regelverk. Under 2018 godkänns även huvudsakliga IVA-diagnoser från SIR:s lista.'
 till 
'En av SIR diagnoserna ska vara huvudsaklig IVA-diagnos utvald från SIR:s fastslagna lista. (Gäller vårdtillfällen före 2018.)
Från och med 2018 ska en av IVA diagnoserna vara huvudsaklig enligt ICD:s regelverk. Under 2018 godkänns även huvudsakliga IVA-diagnoser från SIR:s lista. (Utvärderas endast om vårdtillfället är valideringsklart)'</t>
  </si>
  <si>
    <t>[117]</t>
  </si>
  <si>
    <t xml:space="preserve">Beskrivningen är ändrad från 
'Datum  (Obligatoriskt om tidpunkt ej angivits)'
 till 
'Datum  (Obligatoriskt om ingen skattning gjordes)'</t>
  </si>
  <si>
    <t>[118]</t>
  </si>
  <si>
    <t>[119]</t>
  </si>
  <si>
    <t xml:space="preserve">Beskrivningen är ändrad från 
'Vårdpass (Obligatoriskt om tidpunkt ej angivits)'
 till 
'Vårdpass (Obligatoriskt om ingen skattning gjordes)'</t>
  </si>
  <si>
    <t>[120]</t>
  </si>
  <si>
    <t>[121]</t>
  </si>
  <si>
    <t>[122]</t>
  </si>
  <si>
    <t>[123]</t>
  </si>
  <si>
    <t>[124]</t>
  </si>
  <si>
    <t>[125]</t>
  </si>
  <si>
    <t>[126]</t>
  </si>
  <si>
    <t>[127]</t>
  </si>
  <si>
    <t>[128]</t>
  </si>
  <si>
    <t>Ändringshistorik i version 5.2 revision 25</t>
  </si>
  <si>
    <t>2024-06-13</t>
  </si>
  <si>
    <t>[34]</t>
  </si>
  <si>
    <t>[35]</t>
  </si>
  <si>
    <t>[36]</t>
  </si>
  <si>
    <t>Exempel.Exempel 4</t>
  </si>
  <si>
    <t>Exemplet 'Exempel 4' är borttaget</t>
  </si>
  <si>
    <t>[37]</t>
  </si>
  <si>
    <t>[38]</t>
  </si>
  <si>
    <t>[39]</t>
  </si>
  <si>
    <t>[40]</t>
  </si>
  <si>
    <t>[41]</t>
  </si>
  <si>
    <t>Valideringsregel 30.09 är tillagd</t>
  </si>
  <si>
    <t>[42]</t>
  </si>
  <si>
    <t xml:space="preserve">Beskrivningen är ändrad från 
''Kontakt med transplantationskoordinator' ska ej besvaras eftersom patienten är inte en möjlig donator'
 till 
''Nej patienten &lt;28 d korrigerad ålder' är inte ett giltigt svar eftersom patienten är äldre'</t>
  </si>
  <si>
    <t>[43]</t>
  </si>
  <si>
    <t xml:space="preserve">Beskrivningen är ändrad från 
''Varför togs inte kontakt med transplantationskoordinator?' ska inte besvaras eftersom kontakten med transplantationskoordinator har tagits'
 till 
''Kontakt med transplantationskoordinator' ska ej besvaras eftersom patienten inte är en möjlig donator'</t>
  </si>
  <si>
    <t>[44]</t>
  </si>
  <si>
    <t xml:space="preserve">Beskrivningen är ändrad från 
''Kontaktades polis' ska besvaras eftersom donationsviljan är utredd'
 till 
''Varför togs inte kontakt med transplantationskoordinator?' ska inte besvaras eftersom kontakten med transplantationskoordinator har tagits'</t>
  </si>
  <si>
    <t>[45]</t>
  </si>
  <si>
    <t xml:space="preserve">Beskrivningen är ändrad från 
''Hur lång tid från ankomst till IVA tills avbrytande av intensivvård' ska besvaras eftersom 'Möjlig donator' besvarats med 'Ja-DBD''
 till 
'Ej kontakt med transplantationskoordinator - Alternativet kan endast besvaras om möjlig donator besvarats med DBD'</t>
  </si>
  <si>
    <t>[46]</t>
  </si>
  <si>
    <t xml:space="preserve">Beskrivningen är ändrad från 
''Donations vilja ej utredd' ska inte besvaras eftersom 'Utreddes donationsviljan' besvarats med 'Ja''
 till 
'Ej kontakt med transplantationskoordinator - Alternativet kan endast besvaras om möjlig donator besvarats med DCD'</t>
  </si>
  <si>
    <t>[47]</t>
  </si>
  <si>
    <t xml:space="preserve">Beskrivningen är ändrad från 
''Utredning donations vilja' ska ej besvaras då kontakt med transplantationskoordinator ej taggits'
 till 
''Beslutsoförmögen' kan endast anges om den avlidne är 18 år eller äldre'</t>
  </si>
  <si>
    <t>[48]</t>
  </si>
  <si>
    <t>Valideringsregel 31.10 - ''Blev patienten en aktuell donator' ska besvaras' är borttagen</t>
  </si>
  <si>
    <t>[49]</t>
  </si>
  <si>
    <t>Valideringsregel 31.11 - ''Beslutsoförmögen' kan endast anges om den avlidne är 18 år eller äldre' är borttagen</t>
  </si>
  <si>
    <t>[50]</t>
  </si>
  <si>
    <t>Valideringsregel 31.12 - ''Beslutsoförmögen' kan endast anges om den avlidne är 18 år eller äldre' är borttagen</t>
  </si>
  <si>
    <t>[51]</t>
  </si>
  <si>
    <t>Valideringsregel 31.14 - ''Hjärnstamsinklämning utvecklades ej' kan ej väljas som huvudorsak till utebliven donation om direkta kriterier ej valda' är borttagen</t>
  </si>
  <si>
    <t>[52]</t>
  </si>
  <si>
    <t>Valideringsregel 31.15 - ''Närstående accepterar inte dödförklaring med direkta kriterier' kan ej väljas som huvudorsak till utebliven donation om direkta kriterier ej valda' är borttagen</t>
  </si>
  <si>
    <t>[53]</t>
  </si>
  <si>
    <t>Valideringsregel 31.16 - ''Bedömdes ej avlida inom tidsintervall för DCD' kan ej väljas som huvudorsak till utebliven donation om DCD brytpunktsbeslut ej taget' är borttagen</t>
  </si>
  <si>
    <t>[54]</t>
  </si>
  <si>
    <t>Valideringsregel 31.17 - ''Bedömdes avlida inom tidsintervall för DCD men gjorde inte det (Stand-down)' kan ej väljas som huvudorsak till utebliven donation om DCD brytpunktsbeslut ej taget' är borttagen</t>
  </si>
  <si>
    <t>[55]</t>
  </si>
  <si>
    <t>Valideringsregel 31.18 - ''Hur lång tid från ankomst till IVA tills avbrytande av intensivvård' ska besvaras eftersom patienten är dödförklarat med indirekta kriterier' är borttagen</t>
  </si>
  <si>
    <t>[56]</t>
  </si>
  <si>
    <t>Valideringsregel 31.19 - ''Hur lång tid från ankomst till IVA tills avbrytande av intensivvård' ska besvaras eftersom orsak till utebliven donation är 'Hjärnstamsinklämning utvecklades ej'' är borttagen</t>
  </si>
  <si>
    <t>[57]</t>
  </si>
  <si>
    <t xml:space="preserve">Beskrivningen är ändrad från 
''Hur lång tid från ankomst till IVA tills avbrytande av intensivvård' ska besvaras eftersom orsak till utebliven donation är 'Bedömdes ej avlida inom tidsintervall för DCD''
 till 
''Utredning donationsvilja' ska besvaras då kontakt med transplantationskoordinator tagits'</t>
  </si>
  <si>
    <t>[58]</t>
  </si>
  <si>
    <t xml:space="preserve">Beskrivningen är ändrad från 
''Hur lång tid från ankomst till IVA tills avbrytande av intensivvård' ska besvaras eftersom orsak till utebliven donation är 'Bedömdes avlida inom tidsintervall för DCD men gjorde inte det ''
 till 
''Inställning positiv', 'Inställning negativ' eller 'Okänd vilja' ska besvaras om donationsviljan är utredd för en möjlig donator'</t>
  </si>
  <si>
    <t>[59]</t>
  </si>
  <si>
    <t xml:space="preserve">Beskrivningen är ändrad från 
''Hur lång tid från ankomst till IVA tills avbrytande av intensivvård' ska besvaras eftersom 'Varför genomfördes inte DCD?' besvarats med 'Bedömdes ej avlida inom tidsintervall för DCD''
 till 
''Vårdnadshavare positiva till donation' kan bara väljas då patienten är under 18 år'</t>
  </si>
  <si>
    <t>[60]</t>
  </si>
  <si>
    <t xml:space="preserve">Beskrivningen är ändrad från 
''Hur lång tid från ankomst till IVA tills avbrytande av intensivvård' ska besvaras eftersom 'Varför genomfördes inte DCD?' besvarats med 'Bedömdes avlida inom tidsintervall för DCD men gjorde inte det (Stand-down)''
 till 
''Vårdnadshavare negativa till donation' kan bara väljas då patienten är under 18 år'</t>
  </si>
  <si>
    <t>[61]</t>
  </si>
  <si>
    <t xml:space="preserve">Beskrivningen är ändrad från 
''Mer än 4 timmar upp till 12 timmar' kan ej besvaras eftersom patienten är dödförklarad med indirekta kriterier'
 till 
'Positiv till donation - Flerval kan anges endast då man har Känd positiv vilja'</t>
  </si>
  <si>
    <t>[62]</t>
  </si>
  <si>
    <t xml:space="preserve">Beskrivningen är ändrad från 
''Mer än 12 timmar upp till 1 dygn' kan ej besvaras eftersom patienten är dödförklarad med indirekta kriterier'
 till 
'Negativ till donation - Flerval kan anges endast då man har Känd Negativ vilja'</t>
  </si>
  <si>
    <t>[63]</t>
  </si>
  <si>
    <t xml:space="preserve">Beskrivningen är ändrad från 
''Mer än 1 dygn upp till 2 dygn' kan ej besvaras eftersom patienten är dödförklarad med indirekta kriterier'
 till 
''Positiv till annat' ska anges då donationsviljan är 'Positiv till donation''</t>
  </si>
  <si>
    <t>[64]</t>
  </si>
  <si>
    <t xml:space="preserve">Beskrivningen är ändrad från 
''Framgår ej' kan ej besvaras eftersom patienten är dödförklarad med indirekta kriterier'
 till 
''Donationsvilja ej utredd' ska besvaras då donationsviljan ej utretts'</t>
  </si>
  <si>
    <t>[65]</t>
  </si>
  <si>
    <t xml:space="preserve">Beskrivningen är ändrad från 
''Inställning positiv', 'Inställning negativ' eller 'Okänd vilja' ska besvaras eftersom viljan är utredd'
 till 
'Ej utredd donationsvilja - Alternativet kan endast besvaras om möjlig donator besvarats med DBD'</t>
  </si>
  <si>
    <t>[66]</t>
  </si>
  <si>
    <t xml:space="preserve">Beskrivningen är ändrad från 
''Vårdnadshavare positiva till donation' kan väljas endast då patienten är under 18 år'
 till 
'Ej utredd donationsvilja - Alternativet kan endast besvaras om möjlig donator besvarats med DCD'</t>
  </si>
  <si>
    <t>[67]</t>
  </si>
  <si>
    <t xml:space="preserve">Beskrivningen är ändrad från 
''Vårdnadshavare negativa till donation' kan väljas endast då patienten är under 18 år'
 till 
'Ej utredd donationsvilja - 'Beslutsoförmögen' kan endast anges om den avlidne är 18 år eller äldre'</t>
  </si>
  <si>
    <t>[68]</t>
  </si>
  <si>
    <t>Valideringsregel 31.31 - ''Positiv till annat' kan väljas endast då utrednings viljan är 'Positiv till donation'' är borttagen</t>
  </si>
  <si>
    <t>[69]</t>
  </si>
  <si>
    <t>Valideringsregel 31.32 - ''Hjärnstamsinklämning utvecklades ej' kan ej väljas som huvudorsak till utebliven donationsutredning om direkta kriterier ej valda' är borttagen</t>
  </si>
  <si>
    <t>[70]</t>
  </si>
  <si>
    <t>Valideringsregel 31.33 - ''Bedömdes inte utveckla hjärnstamsinklämning och bedömdes heller inte avlida inom längsta tidsintervallet för DCD' kan ej väljas som huvudorsak till utebliven donationsutredning om direkta kriterier ej valda' är borttagen</t>
  </si>
  <si>
    <t>[71]</t>
  </si>
  <si>
    <t>Valideringsregel 31.34 - 'Antigen DBD eller DCD ska besvaras eftersom patienten blev aktuell organdonator' är borttagen</t>
  </si>
  <si>
    <t>[72]</t>
  </si>
  <si>
    <t>Valideringsregel 31.35 - ''Varför genomfördes inte DCD' ska besvaras' är borttagen</t>
  </si>
  <si>
    <t>[73]</t>
  </si>
  <si>
    <t>Valideringsregel 31.40 är tillagd</t>
  </si>
  <si>
    <t>[74]</t>
  </si>
  <si>
    <t>Valideringsregel 31.50 är tillagd</t>
  </si>
  <si>
    <t>[75]</t>
  </si>
  <si>
    <t>Valideringsregel 31.51 är tillagd</t>
  </si>
  <si>
    <t>[76]</t>
  </si>
  <si>
    <t>Valideringsregel 31.52 är tillagd</t>
  </si>
  <si>
    <t>[77]</t>
  </si>
  <si>
    <t>Valideringsregel 31.53 är tillagd</t>
  </si>
  <si>
    <t>[78]</t>
  </si>
  <si>
    <t>Valideringsregel 31.54 är tillagd</t>
  </si>
  <si>
    <t>[79]</t>
  </si>
  <si>
    <t>Valideringsregel 31.55 är tillagd</t>
  </si>
  <si>
    <t>[80]</t>
  </si>
  <si>
    <t>Valideringsregel 31.60 är tillagd</t>
  </si>
  <si>
    <t>[81]</t>
  </si>
  <si>
    <t>Valideringsregel 31.61 är tillagd</t>
  </si>
  <si>
    <t>[82]</t>
  </si>
  <si>
    <t>Valideringsregel 31.62 är tillagd</t>
  </si>
  <si>
    <t>[83]</t>
  </si>
  <si>
    <t>Valideringsregel 31.63 är tillagd</t>
  </si>
  <si>
    <t>[84]</t>
  </si>
  <si>
    <t xml:space="preserve">Beskrivningen är ändrad från 
'Omvårdnadsvariabel smärta, Datum och Vårdpass ska anges när skattning saknas'
 till 
'Omvårdnadsvariabel smärta, Tidpunkt ska anges när skattning gjordes'</t>
  </si>
  <si>
    <t>[85]</t>
  </si>
  <si>
    <t xml:space="preserve">Beskrivningen är ändrad från 
'Omvårdnadsvariabel smärta, Tidpunkt eller orsak till att smärtskattning ej gjorts måste anges'
 till 
'Omvårdnadsvariabel smärta, Datum, pass och orsak till att smärtskattning ej gjorts måste anges'</t>
  </si>
  <si>
    <t>Ändringshistorik i version 5.2 revision 24</t>
  </si>
  <si>
    <t>2023-12-21</t>
  </si>
  <si>
    <t>[20]</t>
  </si>
  <si>
    <t>[21]</t>
  </si>
  <si>
    <t>[22]</t>
  </si>
  <si>
    <t>[23]</t>
  </si>
  <si>
    <t>Ett nytt exempel 'Exempel AvlidenPåIVA2024' är tillagt</t>
  </si>
  <si>
    <t>[24]</t>
  </si>
  <si>
    <t>Ett nytt exempel 'Exempel Daglig SOFA' är tillagt</t>
  </si>
  <si>
    <t>[25]</t>
  </si>
  <si>
    <t>[26]</t>
  </si>
  <si>
    <t xml:space="preserve">Beskrivningen är ändrad från 
'Avliden på Iva 2020 kan bara rapporteras för de som avlidit efter 2020-01-01'
 till 
'Avliden på Iva 2020 kan bara rapporteras för de som avlidit fr.o.m 2020-01-01 t.o.m. 2023-12-31 '</t>
  </si>
  <si>
    <t>[27]</t>
  </si>
  <si>
    <t>[28]</t>
  </si>
  <si>
    <t>[29]</t>
  </si>
  <si>
    <t>[30]</t>
  </si>
  <si>
    <t>[31]</t>
  </si>
  <si>
    <t>Elementet 'DagligSOFA' är tillagt</t>
  </si>
  <si>
    <t>[32]</t>
  </si>
  <si>
    <t>Elementet 'Avliden2024' är tillagt</t>
  </si>
  <si>
    <t>[33]</t>
  </si>
  <si>
    <t xml:space="preserve">Beskrivningen är ändrad från 
'Passinställninar måste finnas i SIR om VTS eller NEMS rapporteras'
 till 
'Passinställninar måste finnas i SIR om VTS, NEMS, eller omvårdnadsvariabler ska rapporteras'</t>
  </si>
  <si>
    <t>Ändringshistorik i version 5.2 revision 23</t>
  </si>
  <si>
    <t>2023-03-14</t>
  </si>
  <si>
    <t>[15]</t>
  </si>
  <si>
    <t>Ett nytt exempel 'Exempel Omvårdnadsdokumentation' är tillagt</t>
  </si>
  <si>
    <t>[16]</t>
  </si>
  <si>
    <t>[17]</t>
  </si>
  <si>
    <t>Elementet 'OmvårdnadSmärta' är tillagt</t>
  </si>
  <si>
    <t>[18]</t>
  </si>
  <si>
    <t>Elementet 'OmvårdnadSedering' är tillagt</t>
  </si>
  <si>
    <t>[19]</t>
  </si>
  <si>
    <t>Elementet 'OmvårdnadDelirium' är tillagt</t>
  </si>
  <si>
    <t>Ändringshistorik i version 5.2 revision 22</t>
  </si>
  <si>
    <t>2022-10-06</t>
  </si>
  <si>
    <t>[1]</t>
  </si>
  <si>
    <t>[2]</t>
  </si>
  <si>
    <t>Valideringsregel 3.21 är tillagd</t>
  </si>
  <si>
    <t>[3]</t>
  </si>
  <si>
    <t>Beskrivningen på värdet 'KliniskOchAngio' är ändrad från 'Direkta kriterier (total hjärninfarkt), Klinisk neurologisk undersökning och fyrkärlsangiografi' till 'Direkta kriterier (total hjärninfarkt), Klinisk neurologisk undersökning och kompletterande bilddiagnostik'</t>
  </si>
  <si>
    <t>[4]</t>
  </si>
  <si>
    <t>Värdet 'LångvarigtBeslutsoförmögen' kan nu anges som ett giltigt värde</t>
  </si>
  <si>
    <t>[5]</t>
  </si>
  <si>
    <t>Värdet 'NärståendeInformerade' kan nu anges som ett giltigt värde</t>
  </si>
  <si>
    <t>[6]</t>
  </si>
  <si>
    <t>Värdet 'SenNegativDonationsvilja' kan nu anges som ett giltigt värde</t>
  </si>
  <si>
    <t>[7]</t>
  </si>
  <si>
    <t>[8]</t>
  </si>
  <si>
    <t>Värdet 'ÖvrigaSkäl' kan nu anges som ett giltigt värde</t>
  </si>
  <si>
    <t>[9]</t>
  </si>
  <si>
    <t>Elementet 'TolkadViljaOense' är tillagt</t>
  </si>
  <si>
    <t>[10]</t>
  </si>
  <si>
    <t xml:space="preserve">Beskrivningen är ändrad från 
''TolkadViljaPositiv' ska endast besvaras om donationsviljan var tolkad'
 till 
''TolkadViljaPositiv' eller 'TolkadViljaOense' ska besvaras då, och endast då, donationsviljan är tolkad'</t>
  </si>
  <si>
    <t>[11]</t>
  </si>
  <si>
    <t>Valideringsregel 26.30 är tillagd</t>
  </si>
  <si>
    <t>[12]</t>
  </si>
  <si>
    <t>Valideringsregel 26.31 är tillagd</t>
  </si>
  <si>
    <t>[13]</t>
  </si>
  <si>
    <t>Valideringsregel 26.32 är tillagd</t>
  </si>
  <si>
    <t>[14]</t>
  </si>
  <si>
    <t>Valideringsregel 26.33 är tillagd</t>
  </si>
  <si>
    <t>{</t>
  </si>
  <si>
    <t xml:space="preserve">  "FilTyp": "Intensivvårdsdata",</t>
  </si>
  <si>
    <t xml:space="preserve">  "Innehåll": {</t>
  </si>
  <si>
    <t xml:space="preserve">    "Version": "5.2",</t>
  </si>
  <si>
    <t xml:space="preserve">    "Avdelningsnamn": "AvdelningsNamnEnlSir",</t>
  </si>
  <si>
    <t xml:space="preserve">    "PeriodStart": "2024-01-01",</t>
  </si>
  <si>
    <t xml:space="preserve">    "PeriodSlut": "2024-02-28",</t>
  </si>
  <si>
    <t xml:space="preserve">    "Skapad": "2024-03-01"</t>
  </si>
  <si>
    <t xml:space="preserve">  },</t>
  </si>
  <si>
    <t xml:space="preserve">  "Vårdtillfällen": [</t>
  </si>
  <si>
    <t xml:space="preserve">    {</t>
  </si>
  <si>
    <t xml:space="preserve">      "Persondata": {</t>
  </si>
  <si>
    <t xml:space="preserve">        "PersonnummerTyp": "Korrekt",</t>
  </si>
  <si>
    <t xml:space="preserve">        "Personnummer": "19540102-XXXX",</t>
  </si>
  <si>
    <t xml:space="preserve">        "Kön": "M",</t>
  </si>
  <si>
    <t xml:space="preserve">        "Födelsedatum": "1954-01-02",</t>
  </si>
  <si>
    <t xml:space="preserve">        "Postnummer": 11111,</t>
  </si>
  <si>
    <t xml:space="preserve">        "Kommunkod": 9999</t>
  </si>
  <si>
    <t xml:space="preserve">      },</t>
  </si>
  <si>
    <t xml:space="preserve">      "Vårddata": {</t>
  </si>
  <si>
    <t xml:space="preserve">        "VårdtillfälletsStart": "2024-02-01T19:00:00",</t>
  </si>
  <si>
    <t xml:space="preserve">        "Ankomsttid": "2024-02-01T19:00:00",</t>
  </si>
  <si>
    <t xml:space="preserve">        "IdBegrepp": "IDBEGREPP999",</t>
  </si>
  <si>
    <t xml:space="preserve">        "Vårdtyp": "IVA",</t>
  </si>
  <si>
    <t xml:space="preserve">        "Ankomstväg": "Akutmottagning",</t>
  </si>
  <si>
    <t xml:space="preserve">        "Ankomstorsak": "Medicinsk",</t>
  </si>
  <si>
    <t xml:space="preserve">        "Akutinläggning": false,</t>
  </si>
  <si>
    <t xml:space="preserve">        "Opererad": "Nej",</t>
  </si>
  <si>
    <t xml:space="preserve">        "UtskrivenTill": "EjUtskriven",</t>
  </si>
  <si>
    <t xml:space="preserve">        "Vårdresultat": "EjUtskriven",</t>
  </si>
  <si>
    <t xml:space="preserve">        "Moderklinik": "Internmedicin",</t>
  </si>
  <si>
    <t xml:space="preserve">        "Intagningsorsaker": {</t>
  </si>
  <si>
    <t xml:space="preserve">          "EndastObservation": false,</t>
  </si>
  <si>
    <t xml:space="preserve">          "Neurologisk": "Ingen",</t>
  </si>
  <si>
    <t xml:space="preserve">          "Kardiovaskulär": "Ingen",</t>
  </si>
  <si>
    <t xml:space="preserve">          "Renal": "Ingen",</t>
  </si>
  <si>
    <t xml:space="preserve">          "Respiratorisk": "Ingen",</t>
  </si>
  <si>
    <t xml:space="preserve">          "Hepatisk": "Ingen",</t>
  </si>
  <si>
    <t xml:space="preserve">          "Hematologisk": "Blödningsrubbning",</t>
  </si>
  <si>
    <t xml:space="preserve">          "Metabol": "Ingen",</t>
  </si>
  <si>
    <t xml:space="preserve">          "Gastrointestinal": "Ingen",</t>
  </si>
  <si>
    <t xml:space="preserve">          "Trauma": "Ingen",</t>
  </si>
  <si>
    <t xml:space="preserve">          "Övrig": "Ingen"</t>
  </si>
  <si>
    <t xml:space="preserve">        }</t>
  </si>
  <si>
    <t xml:space="preserve">      "BehandlingsStrategi2013": [</t>
  </si>
  <si>
    <t xml:space="preserve">        {</t>
  </si>
  <si>
    <t xml:space="preserve">          "DokumenteratBeslut": "Behandlingsbegränsningar",</t>
  </si>
  <si>
    <t xml:space="preserve">          "BeslutTagetFöreIva": false,</t>
  </si>
  <si>
    <t xml:space="preserve">          "TidBeslut": "2024-02-03T21:15:00",</t>
  </si>
  <si>
    <t xml:space="preserve">          "Beslutsgrunder": "Autonomi",</t>
  </si>
  <si>
    <t xml:space="preserve">          "Samråd": "Närstående",</t>
  </si>
  <si>
    <t xml:space="preserve">          "Avstå": "Ingen",</t>
  </si>
  <si>
    <t xml:space="preserve">          "Avbryta": "InvasivVent"</t>
  </si>
  <si>
    <t xml:space="preserve">      ],</t>
  </si>
  <si>
    <t xml:space="preserve">      "SAPS3": {</t>
  </si>
  <si>
    <t xml:space="preserve">        "CancerTerapi": false,</t>
  </si>
  <si>
    <t xml:space="preserve">        "KroniskHjärtsvikt": false,</t>
  </si>
  <si>
    <t xml:space="preserve">        "Blodmalignitet": false,</t>
  </si>
  <si>
    <t xml:space="preserve">        "Cirrhos": true,</t>
  </si>
  <si>
    <t xml:space="preserve">        "AIDS": false,</t>
  </si>
  <si>
    <t xml:space="preserve">        "Cancer": false,</t>
  </si>
  <si>
    <t xml:space="preserve">        "TidPåSjukhus": 2,</t>
  </si>
  <si>
    <t xml:space="preserve">        "Vårdplats": "Akutmottagning",</t>
  </si>
  <si>
    <t xml:space="preserve">        "Terapi": "Nej",</t>
  </si>
  <si>
    <t xml:space="preserve">        "Operationstyp": "Ingen",</t>
  </si>
  <si>
    <t xml:space="preserve">        "AkutInfNosokomial": false,</t>
  </si>
  <si>
    <t xml:space="preserve">        "AkutInfDjupLuftväg": false,</t>
  </si>
  <si>
    <t xml:space="preserve">        "GCSÖgon": "3",</t>
  </si>
  <si>
    <t xml:space="preserve">        "GCSVerbal": "2",</t>
  </si>
  <si>
    <t xml:space="preserve">        "GCSMotorik": "6",</t>
  </si>
  <si>
    <t xml:space="preserve">        "RLS85": "4",</t>
  </si>
  <si>
    <t xml:space="preserve">        "Bilirubin": 800,</t>
  </si>
  <si>
    <t xml:space="preserve">        "Kroppstemperatur": 36.5,</t>
  </si>
  <si>
    <t xml:space="preserve">        "Kreatinin": 1500,</t>
  </si>
  <si>
    <t xml:space="preserve">        "Hjärtfrekvens": 150,</t>
  </si>
  <si>
    <t xml:space="preserve">        "BLeukocyter": 506,</t>
  </si>
  <si>
    <t xml:space="preserve">        "aBpH": 6.2,</t>
  </si>
  <si>
    <t xml:space="preserve">        "BTrombocyt": 2000,</t>
  </si>
  <si>
    <t xml:space="preserve">        "SystolisktTryck": 200,</t>
  </si>
  <si>
    <t xml:space="preserve">        "FiO2": 80,</t>
  </si>
  <si>
    <t xml:space="preserve">        "PaO2": 160,</t>
  </si>
  <si>
    <t xml:space="preserve">        "Ventilation": false</t>
  </si>
  <si>
    <t xml:space="preserve">      "SOFAData": {</t>
  </si>
  <si>
    <t xml:space="preserve">        "Version": "2",</t>
  </si>
  <si>
    <t xml:space="preserve">        "SOFAs": [</t>
  </si>
  <si>
    <t xml:space="preserve">          {</t>
  </si>
  <si>
    <t xml:space="preserve">            "Typ": "Intagning",</t>
  </si>
  <si>
    <t xml:space="preserve">            "Status": "Fullständig",</t>
  </si>
  <si>
    <t xml:space="preserve">            "FiO2": 80,</t>
  </si>
  <si>
    <t xml:space="preserve">            "PaO2": 160,</t>
  </si>
  <si>
    <t xml:space="preserve">            "Oxygeneringsindex": 700,</t>
  </si>
  <si>
    <t xml:space="preserve">            "BTrombocyter": 2000,</t>
  </si>
  <si>
    <t xml:space="preserve">            "Bilirubin": 800,</t>
  </si>
  <si>
    <t xml:space="preserve">            "MAP": 200,</t>
  </si>
  <si>
    <t xml:space="preserve">            "Dopamin": "Nej",</t>
  </si>
  <si>
    <t xml:space="preserve">            "Noradrenalin": "Nej",</t>
  </si>
  <si>
    <t xml:space="preserve">            "Adrenalin": "Nej",</t>
  </si>
  <si>
    <t xml:space="preserve">            "Dobutamin": true,</t>
  </si>
  <si>
    <t xml:space="preserve">            "Levosimendan": false,</t>
  </si>
  <si>
    <t xml:space="preserve">            "Vasopressin": false,</t>
  </si>
  <si>
    <t xml:space="preserve">            "GCSÖgon": "3",</t>
  </si>
  <si>
    <t xml:space="preserve">            "GCSVerbal": "2",</t>
  </si>
  <si>
    <t xml:space="preserve">            "GCSMotorik": "6",</t>
  </si>
  <si>
    <t xml:space="preserve">            "RLS85": "4",</t>
  </si>
  <si>
    <t xml:space="preserve">            "Kreatinin": 1500,</t>
  </si>
  <si>
    <t xml:space="preserve">            "Diures": 20000</t>
  </si>
  <si>
    <t xml:space="preserve">          },</t>
  </si>
  <si>
    <t xml:space="preserve">            "Typ": "Utskrivning",</t>
  </si>
  <si>
    <t xml:space="preserve">            "GCSÖgon": "4",</t>
  </si>
  <si>
    <t xml:space="preserve">            "GCSVerbal": "5",</t>
  </si>
  <si>
    <t xml:space="preserve">            "RLS85": "1",</t>
  </si>
  <si>
    <t xml:space="preserve">          }</t>
  </si>
  <si>
    <t xml:space="preserve">        ]</t>
  </si>
  <si>
    <t xml:space="preserve">      "Viktochlängd": {</t>
  </si>
  <si>
    <t xml:space="preserve">        "Längd": 1.83,</t>
  </si>
  <si>
    <t xml:space="preserve">        "PreIVAVikt": 82,</t>
  </si>
  <si>
    <t xml:space="preserve">        "AnkomstIVAVikt": 80,</t>
  </si>
  <si>
    <t xml:space="preserve">        "DagligaVikter": [</t>
  </si>
  <si>
    <t xml:space="preserve">            "Datum": "2024-02-01T00:00:00",</t>
  </si>
  <si>
    <t xml:space="preserve">            "Vikt": 80</t>
  </si>
  <si>
    <t xml:space="preserve">            "Datum": "2024-02-02T00:00:00",</t>
  </si>
  <si>
    <t xml:space="preserve">            "Vikt": 79</t>
  </si>
  <si>
    <t xml:space="preserve">      "Komplikationer2012": [</t>
  </si>
  <si>
    <t xml:space="preserve">          "Kod": "SK-000",</t>
  </si>
  <si>
    <t xml:space="preserve">          "Datum": "2024-02-03T00:00:00"</t>
  </si>
  <si>
    <t xml:space="preserve">      "VTS2014": [</t>
  </si>
  <si>
    <t xml:space="preserve">          "Datum": "2024-02-01",</t>
  </si>
  <si>
    <t xml:space="preserve">          "Pass": "Natt",</t>
  </si>
  <si>
    <t xml:space="preserve">          "Indikator1": 2,</t>
  </si>
  <si>
    <t xml:space="preserve">          "Indikator2": 1,</t>
  </si>
  <si>
    <t xml:space="preserve">          "Indikator3": 1,</t>
  </si>
  <si>
    <t xml:space="preserve">          "Indikator4": 0,</t>
  </si>
  <si>
    <t xml:space="preserve">          "Indikator4Ext": 0,</t>
  </si>
  <si>
    <t xml:space="preserve">          "Indikator5": 0,</t>
  </si>
  <si>
    <t xml:space="preserve">          "Indikator6": 0,</t>
  </si>
  <si>
    <t xml:space="preserve">          "Indikator7": 1,</t>
  </si>
  <si>
    <t xml:space="preserve">          "Indikator8": 2,</t>
  </si>
  <si>
    <t xml:space="preserve">          "Indikator9": 1,</t>
  </si>
  <si>
    <t xml:space="preserve">          "Indikator9Ext": 1,</t>
  </si>
  <si>
    <t xml:space="preserve">          "Indikator10": 0,</t>
  </si>
  <si>
    <t xml:space="preserve">          "Indikator11": 1</t>
  </si>
  <si>
    <t xml:space="preserve">        },</t>
  </si>
  <si>
    <t xml:space="preserve">          "Datum": "2024-02-02",</t>
  </si>
  <si>
    <t xml:space="preserve">          "Pass": "Morgon",</t>
  </si>
  <si>
    <t xml:space="preserve">      "NEMS": [</t>
  </si>
  <si>
    <t xml:space="preserve">          "Monitorering": true,</t>
  </si>
  <si>
    <t xml:space="preserve">          "IntravenösMedicinering": false,</t>
  </si>
  <si>
    <t xml:space="preserve">          "Andningsvård": false,</t>
  </si>
  <si>
    <t xml:space="preserve">          "Andningsstöd": false,</t>
  </si>
  <si>
    <t xml:space="preserve">          "EnVasoaktivDrog": true,</t>
  </si>
  <si>
    <t xml:space="preserve">          "MultiplaVasoaktivaLäkemedel": false,</t>
  </si>
  <si>
    <t xml:space="preserve">          "Dialys": false,</t>
  </si>
  <si>
    <t xml:space="preserve">          "SärskildaÅtgärder": false,</t>
  </si>
  <si>
    <t xml:space="preserve">          "ÅtgärdUtanförIVA": false</t>
  </si>
  <si>
    <t xml:space="preserve">          "IntravenösMedicinering": true,</t>
  </si>
  <si>
    <t xml:space="preserve">      "Åtgärder": [</t>
  </si>
  <si>
    <t xml:space="preserve">          "StartDatumTid": "2024-02-02T09:19:00",</t>
  </si>
  <si>
    <t xml:space="preserve">          "SlutDatumTid": "2024-02-02T09:20:00",</t>
  </si>
  <si>
    <t xml:space="preserve">          "Kod": "AA053"</t>
  </si>
  <si>
    <t xml:space="preserve">      "Diagnoser": [</t>
  </si>
  <si>
    <t xml:space="preserve">          "PrimärDiagnos": true,</t>
  </si>
  <si>
    <t xml:space="preserve">          "ICD10Kod": "G359"</t>
  </si>
  <si>
    <t xml:space="preserve">      "Sederingsmål": [</t>
  </si>
  <si>
    <t xml:space="preserve">          "Pass": "Kväll",</t>
  </si>
  <si>
    <t xml:space="preserve">          "HarInvasivVentilatorbehandling": true,</t>
  </si>
  <si>
    <t xml:space="preserve">          "AnvändsSederingsskala": true,</t>
  </si>
  <si>
    <t xml:space="preserve">          "DokumenteratSederingsmål": true,</t>
  </si>
  <si>
    <t xml:space="preserve">          "MotsvararMålet": "EjTillämpbart"</t>
  </si>
  <si>
    <t xml:space="preserve">      ]</t>
  </si>
  <si>
    <t xml:space="preserve">    }</t>
  </si>
  <si>
    <t xml:space="preserve">  ]</t>
  </si>
  <si>
    <t>}</t>
  </si>
  <si>
    <t xml:space="preserve">    "PeriodStart": "2024-01-23",</t>
  </si>
  <si>
    <t xml:space="preserve">    "PeriodSlut": "2024-01-28",</t>
  </si>
  <si>
    <t xml:space="preserve">    "Skapad": "2024-01-28"</t>
  </si>
  <si>
    <t xml:space="preserve">        "Personnummer": "19500128-XXXX",</t>
  </si>
  <si>
    <t xml:space="preserve">        "Kön": "K",</t>
  </si>
  <si>
    <t xml:space="preserve">        "Födelsedatum": "1950-01-28",</t>
  </si>
  <si>
    <t xml:space="preserve">        "VårdtillfälletsStart": "2024-01-23T07:00:00",</t>
  </si>
  <si>
    <t xml:space="preserve">        "Ankomsttid": "2024-01-23T07:40:00",</t>
  </si>
  <si>
    <t xml:space="preserve">        "Utskrivningstid": "2024-01-24T22:30:00",</t>
  </si>
  <si>
    <t xml:space="preserve">        "ValideringsKlart": true,</t>
  </si>
  <si>
    <t xml:space="preserve">        "IdBegrepp": "IDBEGREPP998",</t>
  </si>
  <si>
    <t xml:space="preserve">        "Akutinläggning": true,</t>
  </si>
  <si>
    <t xml:space="preserve">        "UtskrivenTill": "Avliden",</t>
  </si>
  <si>
    <t xml:space="preserve">        "Vårdresultat": "Avliden",</t>
  </si>
  <si>
    <t xml:space="preserve">        "AvlidenTid": "2024-01-23T17:27:00",</t>
  </si>
  <si>
    <t xml:space="preserve">          "Neurologisk": "Medvetandestörning",</t>
  </si>
  <si>
    <t xml:space="preserve">          "Hematologisk": "Ingen",</t>
  </si>
  <si>
    <t xml:space="preserve">          "Metabol": "SyraBasAltElektrolytrubbning",</t>
  </si>
  <si>
    <t xml:space="preserve">          "TidBeslut": "2024-01-23T08:00:00",</t>
  </si>
  <si>
    <t xml:space="preserve">          "Beslutsgrunder": "Akuta, Kroniska",</t>
  </si>
  <si>
    <t xml:space="preserve">          "Samråd": "Legitimerad",</t>
  </si>
  <si>
    <t xml:space="preserve">          "Avstå": "Njurersättningsterapi, HjärtLungRäddning",</t>
  </si>
  <si>
    <t xml:space="preserve">          "Avbryta": "Ingen"</t>
  </si>
  <si>
    <t xml:space="preserve">        "TidPåSjukhus": 0,</t>
  </si>
  <si>
    <t xml:space="preserve">        "RLS85": "8",</t>
  </si>
  <si>
    <t xml:space="preserve">        "Bilirubin": 4,</t>
  </si>
  <si>
    <t xml:space="preserve">        "Kroppstemperatur": 36.0,</t>
  </si>
  <si>
    <t xml:space="preserve">        "Kreatinin": 98,</t>
  </si>
  <si>
    <t xml:space="preserve">        "Hjärtfrekvens": 59,</t>
  </si>
  <si>
    <t xml:space="preserve">        "BLeukocyter": 15.8,</t>
  </si>
  <si>
    <t xml:space="preserve">        "aBpH": 7.37,</t>
  </si>
  <si>
    <t xml:space="preserve">        "BTrombocyt": 305,</t>
  </si>
  <si>
    <t xml:space="preserve">        "SystolisktTryck": 150,</t>
  </si>
  <si>
    <t xml:space="preserve">        "FiO2": 60,</t>
  </si>
  <si>
    <t xml:space="preserve">        "PaO2": 14,</t>
  </si>
  <si>
    <t xml:space="preserve">      "ClinicalFrailtyScale": {</t>
  </si>
  <si>
    <t xml:space="preserve">        "Bedömning": "3"</t>
  </si>
  <si>
    <t xml:space="preserve">            "Oxygeneringsindex": 23,</t>
  </si>
  <si>
    <t xml:space="preserve">            "BTrombocyter": 305,</t>
  </si>
  <si>
    <t xml:space="preserve">            "Bilirubin": 4,</t>
  </si>
  <si>
    <t xml:space="preserve">            "MAP": 90,</t>
  </si>
  <si>
    <t xml:space="preserve">            "Dobutamin": false,</t>
  </si>
  <si>
    <t xml:space="preserve">            "RLS85": "8",</t>
  </si>
  <si>
    <t xml:space="preserve">            "Kreatinin": 98,</t>
  </si>
  <si>
    <t xml:space="preserve">            "Diures": 300</t>
  </si>
  <si>
    <t xml:space="preserve">            "Typ": "Daglig",</t>
  </si>
  <si>
    <t xml:space="preserve">            "Datum": "2024-01-23T00:00:00",</t>
  </si>
  <si>
    <t xml:space="preserve">            "Oxygeneringsindex": 18,</t>
  </si>
  <si>
    <t xml:space="preserve">            "BTrombocyter": 278,</t>
  </si>
  <si>
    <t xml:space="preserve">            "Bilirubin": 6,</t>
  </si>
  <si>
    <t xml:space="preserve">            "MAP": 65,</t>
  </si>
  <si>
    <t xml:space="preserve">            "Noradrenalin": "Nivå1",</t>
  </si>
  <si>
    <t xml:space="preserve">            "Kreatinin": 102,</t>
  </si>
  <si>
    <t xml:space="preserve">            "Diures": 3000</t>
  </si>
  <si>
    <t xml:space="preserve">            "Status": "MedicinskIndikationSaknas"</t>
  </si>
  <si>
    <t xml:space="preserve">      "Avliden2024": {</t>
  </si>
  <si>
    <t xml:space="preserve">        "DokumenteratBrytpunktsbeslut": true,</t>
  </si>
  <si>
    <t xml:space="preserve">        "MöjligDonator": "Ja-DCD",</t>
  </si>
  <si>
    <t xml:space="preserve">        "KontaktMedTransplantationskoordinator": true,</t>
  </si>
  <si>
    <t xml:space="preserve">        "UtredningDonationsVilja": true,</t>
  </si>
  <si>
    <t xml:space="preserve">        "InställningPositiv": "DonReg",</t>
  </si>
  <si>
    <t xml:space="preserve">        "InställningPositivTillAnnat": "VetEj",</t>
  </si>
  <si>
    <t xml:space="preserve">        "KontaktMedPolisen": "Nej",</t>
  </si>
  <si>
    <t xml:space="preserve">        "AktuellOrgandonator": true,</t>
  </si>
  <si>
    <t xml:space="preserve">        "DCD": "EjUtvecklatHjärnstamsinklämning",</t>
  </si>
  <si>
    <t xml:space="preserve">        "AccepteratTidsintervall": "60",</t>
  </si>
  <si>
    <t xml:space="preserve">        "FaktisktTidsintervall": "-30",</t>
  </si>
  <si>
    <t xml:space="preserve">        "Granskad": true</t>
  </si>
  <si>
    <t xml:space="preserve">          "Datum": "2024-01-24T00:00:00"</t>
  </si>
  <si>
    <t xml:space="preserve">          "Datum": "2024-01-23",</t>
  </si>
  <si>
    <t xml:space="preserve">          "Indikator2": 0,</t>
  </si>
  <si>
    <t xml:space="preserve">          "Indikator3": 2,</t>
  </si>
  <si>
    <t xml:space="preserve">          "Indikator4": 1,</t>
  </si>
  <si>
    <t xml:space="preserve">          "Indikator5": 1,</t>
  </si>
  <si>
    <t xml:space="preserve">          "Indikator6": 1,</t>
  </si>
  <si>
    <t xml:space="preserve">          "Indikator7": 2,</t>
  </si>
  <si>
    <t xml:space="preserve">          "Indikator9": 2,</t>
  </si>
  <si>
    <t xml:space="preserve">          "Indikator9Ext": 0,</t>
  </si>
  <si>
    <t xml:space="preserve">          "Indikator10": 2,</t>
  </si>
  <si>
    <t xml:space="preserve">          "Indikator7": 3,</t>
  </si>
  <si>
    <t xml:space="preserve">          "Indikator8": 3,</t>
  </si>
  <si>
    <t xml:space="preserve">          "Indikator11": 2</t>
  </si>
  <si>
    <t xml:space="preserve">          "Indikator10": 1,</t>
  </si>
  <si>
    <t xml:space="preserve">          "Datum": "2024-01-24",</t>
  </si>
  <si>
    <t xml:space="preserve">          "Indikator1": 0,</t>
  </si>
  <si>
    <t xml:space="preserve">          "Indikator3": 0,</t>
  </si>
  <si>
    <t xml:space="preserve">          "Indikator7": 0,</t>
  </si>
  <si>
    <t xml:space="preserve">          "Indikator8": 1,</t>
  </si>
  <si>
    <t xml:space="preserve">          "Indikator9": 0,</t>
  </si>
  <si>
    <t xml:space="preserve">          "Indikator8": 0,</t>
  </si>
  <si>
    <t xml:space="preserve">          "StartDatumTid": "2024-01-23T07:10:00",</t>
  </si>
  <si>
    <t xml:space="preserve">          "Kod": "AP051"</t>
  </si>
  <si>
    <t xml:space="preserve">          "StartDatumTid": "2024-01-23T15:30:00",</t>
  </si>
  <si>
    <t xml:space="preserve">          "SlutDatumTid": "2024-01-24T17:00:00",</t>
  </si>
  <si>
    <t xml:space="preserve">          "Grupp": "B",</t>
  </si>
  <si>
    <t xml:space="preserve">          "Kod": "SP299"</t>
  </si>
  <si>
    <t xml:space="preserve">          "StartDatumTid": "2024-01-23T19:00:00",</t>
  </si>
  <si>
    <t xml:space="preserve">          "Kod": "AJ004"</t>
  </si>
  <si>
    <t xml:space="preserve">          "StartDatumTid": "2024-01-23T07:00:00",</t>
  </si>
  <si>
    <t xml:space="preserve">          "SlutDatumTid": "2024-01-24T16:15:00",</t>
  </si>
  <si>
    <t xml:space="preserve">          "Grupp": "A",</t>
  </si>
  <si>
    <t xml:space="preserve">          "Kod": "DG021"</t>
  </si>
  <si>
    <t xml:space="preserve">          "StartDatumTid": "2024-01-23T17:30:00",</t>
  </si>
  <si>
    <t xml:space="preserve">          "SlutDatumTid": "2024-01-24T20:00:00",</t>
  </si>
  <si>
    <t xml:space="preserve">          "Grupp": "G",</t>
  </si>
  <si>
    <t xml:space="preserve">          "Kod": "XV013"</t>
  </si>
  <si>
    <t xml:space="preserve">          "ICD10Kod": "I629"</t>
  </si>
  <si>
    <t xml:space="preserve">          "PrimärDiagnos": false,</t>
  </si>
  <si>
    <t xml:space="preserve">          "ICD10Kod": "I638"</t>
  </si>
  <si>
    <t xml:space="preserve">          "ICD10Kod": "Y442"</t>
  </si>
  <si>
    <t xml:space="preserve">    },</t>
  </si>
  <si>
    <t xml:space="preserve">        "PersonnummerTyp": "Reserv",</t>
  </si>
  <si>
    <t xml:space="preserve">        "Personnummer": "530422-XXXX",</t>
  </si>
  <si>
    <t xml:space="preserve">        "Födelsedatum": "1953-04-22",</t>
  </si>
  <si>
    <t xml:space="preserve">        "VårdtillfälletsStart": "2024-01-23T21:30:00",</t>
  </si>
  <si>
    <t xml:space="preserve">        "Ankomsttid": "2024-01-23T21:30:00",</t>
  </si>
  <si>
    <t xml:space="preserve">        "Utskrivningstid": "2024-01-28T21:50:00",</t>
  </si>
  <si>
    <t xml:space="preserve">        "Ankomstväg": "AnnanIVA",</t>
  </si>
  <si>
    <t xml:space="preserve">        "Ankomstorsak": "Hemmahörande",</t>
  </si>
  <si>
    <t xml:space="preserve">        "AvlidenTid": "2024-01-28T11:17:00",</t>
  </si>
  <si>
    <t xml:space="preserve">          "Kardiovaskulär": "Hjärtstopp",</t>
  </si>
  <si>
    <t xml:space="preserve">          "Respiratorisk": "Annan",</t>
  </si>
  <si>
    <t xml:space="preserve">          "DokumenteratBeslut": "Inga",</t>
  </si>
  <si>
    <t xml:space="preserve">          "TidBeslut": "2024-01-23T22:00:00"</t>
  </si>
  <si>
    <t xml:space="preserve">          "TidBeslut": "2024-01-27T20:25:00",</t>
  </si>
  <si>
    <t xml:space="preserve">          "Beslutsgrunder": "Akuta, Terapisvikt",</t>
  </si>
  <si>
    <t xml:space="preserve">          "Avstå": "HjärtLungRäddning",</t>
  </si>
  <si>
    <t xml:space="preserve">          "Avbryta": "Njurersättningsterapi"</t>
  </si>
  <si>
    <t xml:space="preserve">        "Cirrhos": false,</t>
  </si>
  <si>
    <t xml:space="preserve">        "Vårdplats": "AnnanIVA",</t>
  </si>
  <si>
    <t xml:space="preserve">        "Terapi": "VasoaktivaFarmaka",</t>
  </si>
  <si>
    <t xml:space="preserve">        "Bilirubin": 12,</t>
  </si>
  <si>
    <t xml:space="preserve">        "Kroppstemperatur": 37.5,</t>
  </si>
  <si>
    <t xml:space="preserve">        "Kreatinin": 137,</t>
  </si>
  <si>
    <t xml:space="preserve">        "Hjärtfrekvens": 100,</t>
  </si>
  <si>
    <t xml:space="preserve">        "BLeukocyter": 10.4,</t>
  </si>
  <si>
    <t xml:space="preserve">        "aBpH": 7.38,</t>
  </si>
  <si>
    <t xml:space="preserve">        "BTrombocyt": 172,</t>
  </si>
  <si>
    <t xml:space="preserve">        "SystolisktTryck": 90,</t>
  </si>
  <si>
    <t xml:space="preserve">        "FiO2": 30,</t>
  </si>
  <si>
    <t xml:space="preserve">        "PaO2": 10.9,</t>
  </si>
  <si>
    <t xml:space="preserve">        "Ventilation": true</t>
  </si>
  <si>
    <t xml:space="preserve">            "Oxygeneringsindex": 36,</t>
  </si>
  <si>
    <t xml:space="preserve">            "BTrombocyter": 172,</t>
  </si>
  <si>
    <t xml:space="preserve">            "Bilirubin": 12,</t>
  </si>
  <si>
    <t xml:space="preserve">            "Levosimendan": true,</t>
  </si>
  <si>
    <t xml:space="preserve">            "Kreatinin": 137,</t>
  </si>
  <si>
    <t xml:space="preserve">            "Diures": 200</t>
  </si>
  <si>
    <t xml:space="preserve">            "Oxygeneringsindex": 33,</t>
  </si>
  <si>
    <t xml:space="preserve">            "BTrombocyter": 161,</t>
  </si>
  <si>
    <t xml:space="preserve">            "Bilirubin": 13,</t>
  </si>
  <si>
    <t xml:space="preserve">            "Datum": "2024-01-24T00:00:00",</t>
  </si>
  <si>
    <t xml:space="preserve">            "Oxygeneringsindex": 13,</t>
  </si>
  <si>
    <t xml:space="preserve">            "Bilirubin": 11,</t>
  </si>
  <si>
    <t xml:space="preserve">            "Kreatinin": 94,</t>
  </si>
  <si>
    <t xml:space="preserve">            "Diures": 2200</t>
  </si>
  <si>
    <t xml:space="preserve">            "Datum": "2024-01-25T00:00:00",</t>
  </si>
  <si>
    <t xml:space="preserve">            "Oxygeneringsindex": 22,</t>
  </si>
  <si>
    <t xml:space="preserve">            "BTrombocyter": 175,</t>
  </si>
  <si>
    <t xml:space="preserve">            "MAP": 60,</t>
  </si>
  <si>
    <t xml:space="preserve">            "Kreatinin": 76,</t>
  </si>
  <si>
    <t xml:space="preserve">            "Datum": "2024-01-26T00:00:00",</t>
  </si>
  <si>
    <t xml:space="preserve">            "Oxygeneringsindex": 15,</t>
  </si>
  <si>
    <t xml:space="preserve">            "BTrombocyter": 216,</t>
  </si>
  <si>
    <t xml:space="preserve">            "Bilirubin": 10,</t>
  </si>
  <si>
    <t xml:space="preserve">            "Kreatinin": 84,</t>
  </si>
  <si>
    <t xml:space="preserve">            "Datum": "2024-01-27T00:00:00",</t>
  </si>
  <si>
    <t xml:space="preserve">            "Oxygeneringsindex": 17,</t>
  </si>
  <si>
    <t xml:space="preserve">            "BTrombocyter": 241,</t>
  </si>
  <si>
    <t xml:space="preserve">            "Kreatinin": 65,</t>
  </si>
  <si>
    <t xml:space="preserve">            "Diures": 2000</t>
  </si>
  <si>
    <t xml:space="preserve">            "Oxygeneringsindex": 39,</t>
  </si>
  <si>
    <t xml:space="preserve">            "MAP": 0,</t>
  </si>
  <si>
    <t xml:space="preserve">            "Diures": 0</t>
  </si>
  <si>
    <t xml:space="preserve">        "InställningPositiv": "Tolkad",</t>
  </si>
  <si>
    <t xml:space="preserve">        "DCD": "NärståendeAccepterarEjDirektaKriterier",</t>
  </si>
  <si>
    <t xml:space="preserve">        "AccepteratTidsintervall": "90",</t>
  </si>
  <si>
    <t xml:space="preserve">        "FaktisktTidsintervall": "4-12",</t>
  </si>
  <si>
    <t xml:space="preserve">          "Datum": "2024-01-28T21:50:00"</t>
  </si>
  <si>
    <t xml:space="preserve">          "Indikator6": 2,</t>
  </si>
  <si>
    <t xml:space="preserve">          "Indikator10": 3,</t>
  </si>
  <si>
    <t xml:space="preserve">          "Indikator9": 3,</t>
  </si>
  <si>
    <t xml:space="preserve">          "Indikator1": 1,</t>
  </si>
  <si>
    <t xml:space="preserve">          "Indikator6": 3,</t>
  </si>
  <si>
    <t xml:space="preserve">          "Datum": "2024-01-25",</t>
  </si>
  <si>
    <t xml:space="preserve">          "Datum": "2024-01-26",</t>
  </si>
  <si>
    <t xml:space="preserve">          "Indikator1": 3,</t>
  </si>
  <si>
    <t xml:space="preserve">          "Indikator3": 3,</t>
  </si>
  <si>
    <t xml:space="preserve">          "Datum": "2024-01-27",</t>
  </si>
  <si>
    <t xml:space="preserve">          "Datum": "2024-01-28",</t>
  </si>
  <si>
    <t xml:space="preserve">          "StartDatumTid": "2024-01-23T21:30:00",</t>
  </si>
  <si>
    <t xml:space="preserve">          "SlutDatumTid": "2024-01-28T12:00:00",</t>
  </si>
  <si>
    <t xml:space="preserve">          "Kod": "QD004"</t>
  </si>
  <si>
    <t xml:space="preserve">          "StartDatumTid": "2024-01-25T13:15:00",</t>
  </si>
  <si>
    <t xml:space="preserve">          "Grupp": "E",</t>
  </si>
  <si>
    <t xml:space="preserve">          "Kod": "AA021"</t>
  </si>
  <si>
    <t xml:space="preserve">          "StartDatumTid": "2024-01-27T18:30:00",</t>
  </si>
  <si>
    <t xml:space="preserve">          "Kod": "AA017"</t>
  </si>
  <si>
    <t xml:space="preserve">          "SlutDatumTid": "2024-01-28T11:00:00",</t>
  </si>
  <si>
    <t xml:space="preserve">          "ICD10Kod": "I469"</t>
  </si>
  <si>
    <t xml:space="preserve">          "ICD10Kod": "J690"</t>
  </si>
  <si>
    <t xml:space="preserve">          "ICD10Kod": "G936"</t>
  </si>
  <si>
    <t xml:space="preserve">          "ICD10Kod": "R402"</t>
  </si>
  <si>
    <t xml:space="preserve">    "PeriodStart": "2024-02-02",</t>
  </si>
  <si>
    <t xml:space="preserve">    "PeriodSlut": "2024-02-02",</t>
  </si>
  <si>
    <t xml:space="preserve">    "Skapad": "2024-02-03"</t>
  </si>
  <si>
    <t xml:space="preserve">        "Personnummer": "20030403-XXXX",</t>
  </si>
  <si>
    <t xml:space="preserve">        "Födelsedatum": "2003-04-03",</t>
  </si>
  <si>
    <t xml:space="preserve">        "Postnummer": 11111</t>
  </si>
  <si>
    <t xml:space="preserve">        "VårdtillfälletsStart": "2024-02-02T05:30:00",</t>
  </si>
  <si>
    <t xml:space="preserve">        "Ankomsttid": "2024-02-02T05:30:00",</t>
  </si>
  <si>
    <t xml:space="preserve">        "Utskrivningstid": "2024-02-02T12:00:00",</t>
  </si>
  <si>
    <t xml:space="preserve">        "Ankomstväg": "Vårdavdelning",</t>
  </si>
  <si>
    <t xml:space="preserve">        "UtskrivenTill": "Vårdavdelning",</t>
  </si>
  <si>
    <t xml:space="preserve">        "Vårdresultat": "Levande",</t>
  </si>
  <si>
    <t xml:space="preserve">        "Moderklinik": "Barnmedicin",</t>
  </si>
  <si>
    <t xml:space="preserve">          "Neurologisk": "Annan",</t>
  </si>
  <si>
    <t xml:space="preserve">          "TidBeslut": "2024-02-02T06:00:00"</t>
  </si>
  <si>
    <t xml:space="preserve">      "PIM3": {</t>
  </si>
  <si>
    <t xml:space="preserve">        "Elektivt": false,</t>
  </si>
  <si>
    <t xml:space="preserve">        "VarPostoperativVård": "4",</t>
  </si>
  <si>
    <t xml:space="preserve">        "MycketHögRisk": "0",</t>
  </si>
  <si>
    <t xml:space="preserve">        "HögRisk": "0",</t>
  </si>
  <si>
    <t xml:space="preserve">        "LågRisk": "0",</t>
  </si>
  <si>
    <t xml:space="preserve">        "LjusstelaPupiller": false,</t>
  </si>
  <si>
    <t xml:space="preserve">        "MekaniskVentilation": false,</t>
  </si>
  <si>
    <t xml:space="preserve">        "SystolisktTryck": 110,</t>
  </si>
  <si>
    <t xml:space="preserve">        "BasÖverskott": 3.7,</t>
  </si>
  <si>
    <t xml:space="preserve">        "SpO2": 98,</t>
  </si>
  <si>
    <t xml:space="preserve">        "Laktat": 3.0</t>
  </si>
  <si>
    <t xml:space="preserve">          "Datum": "2024-02-02T12:00:00"</t>
  </si>
  <si>
    <t xml:space="preserve">          "Indikator2": 2,</t>
  </si>
  <si>
    <t xml:space="preserve">          "StartDatumTid": "2024-02-02T10:00:00",</t>
  </si>
  <si>
    <t xml:space="preserve">          "StartDatumTid": "2024-02-02T05:30:00",</t>
  </si>
  <si>
    <t xml:space="preserve">          "SlutDatumTid": "2024-02-02T09:00:00",</t>
  </si>
  <si>
    <t xml:space="preserve">          "Kod": "DG023"</t>
  </si>
  <si>
    <t xml:space="preserve">          "ICD10Kod": "J969"</t>
  </si>
  <si>
    <t xml:space="preserve">          "ICD10Kod": "R568"</t>
  </si>
  <si>
    <t xml:space="preserve">        "VårdtillfälletsStart": "2024-02-02T19:30:00",</t>
  </si>
  <si>
    <t xml:space="preserve">        "Ankomsttid": "2024-02-02T19:30:00",</t>
  </si>
  <si>
    <t xml:space="preserve">        "Utskrivningstid": "2024-02-02T23:50:00",</t>
  </si>
  <si>
    <t xml:space="preserve">        "UtskrivenTill": "AnnanIVA",</t>
  </si>
  <si>
    <t xml:space="preserve">        "UtskrivningsOrsak": "Medicinsk",</t>
  </si>
  <si>
    <t xml:space="preserve">          "Neurologisk": "Kramper",</t>
  </si>
  <si>
    <t xml:space="preserve">          "TidBeslut": "2024-02-02T20:00:00"</t>
  </si>
  <si>
    <t xml:space="preserve">        "LågRisk": "6",</t>
  </si>
  <si>
    <t xml:space="preserve">        "SystolisktTryck": 70,</t>
  </si>
  <si>
    <t xml:space="preserve">        "BasÖverskott": 0.6,</t>
  </si>
  <si>
    <t xml:space="preserve">        "FiO2": 40,</t>
  </si>
  <si>
    <t xml:space="preserve">        "PaO2": 17.0,</t>
  </si>
  <si>
    <t xml:space="preserve">        "Laktat": 3.5</t>
  </si>
  <si>
    <t xml:space="preserve">          "Kod": "SK-103",</t>
  </si>
  <si>
    <t xml:space="preserve">          "Datum": "2024-02-02T19:30:00"</t>
  </si>
  <si>
    <t xml:space="preserve">          "Indikator2": 3,</t>
  </si>
  <si>
    <t xml:space="preserve">          "StartDatumTid": "2024-02-02T20:00:00",</t>
  </si>
  <si>
    <t xml:space="preserve">          "Kod": "TAB00"</t>
  </si>
  <si>
    <t xml:space="preserve">          "StartDatumTid": "2024-02-02T23:40:00",</t>
  </si>
  <si>
    <t xml:space="preserve">          "SlutDatumTid": "2024-02-02T23:50:00",</t>
  </si>
  <si>
    <t xml:space="preserve">          "StartDatumTid": "2024-02-02T23:30:00",</t>
  </si>
  <si>
    <t xml:space="preserve">          "ICD10Kod": "G009"</t>
  </si>
  <si>
    <t xml:space="preserve">          "ICD10Kod": "G919"</t>
  </si>
  <si>
    <t xml:space="preserve">    "PeriodSlut": "2024-01-26",</t>
  </si>
  <si>
    <t xml:space="preserve">    "Skapad": "2024-01-27"</t>
  </si>
  <si>
    <t xml:space="preserve">        "Personnummer": "19370412-XXXX",</t>
  </si>
  <si>
    <t xml:space="preserve">        "Födelsedatum": "1937-04-12",</t>
  </si>
  <si>
    <t xml:space="preserve">        "VårdtillfälletsStart": "2024-01-01T14:45:00",</t>
  </si>
  <si>
    <t xml:space="preserve">        "Ankomsttid": "2024-01-01T14:45:00",</t>
  </si>
  <si>
    <t xml:space="preserve">        "Utskrivningstid": "2024-01-02T15:15:00",</t>
  </si>
  <si>
    <t xml:space="preserve">        "Vårdtyp": "TIVA",</t>
  </si>
  <si>
    <t xml:space="preserve">        "Opererad": "Elektivt",</t>
  </si>
  <si>
    <t xml:space="preserve">        "Opereradtid": "2024-01-01T14:25:00",</t>
  </si>
  <si>
    <t xml:space="preserve">        "Moderklinik": "Thoraxkirurgi",</t>
  </si>
  <si>
    <t xml:space="preserve">          "EndastObservation": true</t>
  </si>
  <si>
    <t xml:space="preserve">      "PreOperationer": [</t>
  </si>
  <si>
    <t xml:space="preserve">          "DatumTid": "2024-01-01T14:25:00",</t>
  </si>
  <si>
    <t xml:space="preserve">          "OperationsKoder": [</t>
  </si>
  <si>
    <t xml:space="preserve">            "FNC10",</t>
  </si>
  <si>
    <t xml:space="preserve">            "FNA00",</t>
  </si>
  <si>
    <t xml:space="preserve">            "FXA00",</t>
  </si>
  <si>
    <t xml:space="preserve">            "TFP00"</t>
  </si>
  <si>
    <t xml:space="preserve">          ]</t>
  </si>
  <si>
    <t xml:space="preserve">          "BeslutTagetFöreIva": true</t>
  </si>
  <si>
    <t xml:space="preserve">        "TidPåSjukhus": 1,</t>
  </si>
  <si>
    <t xml:space="preserve">        "Vårdplats": "Operation",</t>
  </si>
  <si>
    <t xml:space="preserve">        "Operationstyp": "IsoleratTrauma",</t>
  </si>
  <si>
    <t xml:space="preserve">        "RLS85": "1",</t>
  </si>
  <si>
    <t xml:space="preserve">        "Bilirubin": 10,</t>
  </si>
  <si>
    <t xml:space="preserve">        "Kroppstemperatur": 36.1,</t>
  </si>
  <si>
    <t xml:space="preserve">        "Kreatinin": 92,</t>
  </si>
  <si>
    <t xml:space="preserve">        "Hjärtfrekvens": 82,</t>
  </si>
  <si>
    <t xml:space="preserve">        "BLeukocyter": 12.0,</t>
  </si>
  <si>
    <t xml:space="preserve">        "aBpH": 7.33,</t>
  </si>
  <si>
    <t xml:space="preserve">        "BTrombocyt": 176,</t>
  </si>
  <si>
    <t xml:space="preserve">        "SystolisktTryck": 85,</t>
  </si>
  <si>
    <t xml:space="preserve">        "PaO2": 11,</t>
  </si>
  <si>
    <t xml:space="preserve">      "Higgins": {</t>
  </si>
  <si>
    <t xml:space="preserve">        "Intagningsorsak": "4:7",</t>
  </si>
  <si>
    <t xml:space="preserve">        "Status": "Fullständig",</t>
  </si>
  <si>
    <t xml:space="preserve">        "AntalHjärtop": 0,</t>
  </si>
  <si>
    <t xml:space="preserve">        "TidigareKärlkirurgi": true,</t>
  </si>
  <si>
    <t xml:space="preserve">        "Vikt": 82,</t>
  </si>
  <si>
    <t xml:space="preserve">        "Längd": 178,</t>
  </si>
  <si>
    <t xml:space="preserve">        "KreaPreop": 87,</t>
  </si>
  <si>
    <t xml:space="preserve">        "AlbPreop": 36,</t>
  </si>
  <si>
    <t xml:space="preserve">        "ECCtid": 49,</t>
  </si>
  <si>
    <t xml:space="preserve">        "Ballongpump": false,</t>
  </si>
  <si>
    <t xml:space="preserve">        "Inandningsoxygen": 99,</t>
  </si>
  <si>
    <t xml:space="preserve">        "ArtPCO2": 15,</t>
  </si>
  <si>
    <t xml:space="preserve">        "ArtPO2": 50.2,</t>
  </si>
  <si>
    <t xml:space="preserve">        "ArtO2": 50,</t>
  </si>
  <si>
    <t xml:space="preserve">        "CentralvenösO2": 65,</t>
  </si>
  <si>
    <t xml:space="preserve">        "CVP": 15,</t>
  </si>
  <si>
    <t xml:space="preserve">        "BasÖverskott": -3,</t>
  </si>
  <si>
    <t xml:space="preserve">        "AktiveradTEDA": false,</t>
  </si>
  <si>
    <t xml:space="preserve">        "IntuberadVidAnkomst": true,</t>
  </si>
  <si>
    <t xml:space="preserve">        "AortaTångtid": 30</t>
  </si>
  <si>
    <t xml:space="preserve">          "Datum": "2024-01-02T10:15:00"</t>
  </si>
  <si>
    <t xml:space="preserve">          "Datum": "2024-01-01",</t>
  </si>
  <si>
    <t xml:space="preserve">          "Indikator4": 2,</t>
  </si>
  <si>
    <t xml:space="preserve">          "Datum": "2024-01-02",</t>
  </si>
  <si>
    <t xml:space="preserve">          "StartDatumTid": "2024-01-01T14:45:00",</t>
  </si>
  <si>
    <t xml:space="preserve">          "SlutDatumTid": "2024-01-02T10:15:00",</t>
  </si>
  <si>
    <t xml:space="preserve">          "SlutDatumTid": "2024-01-01T16:25:00",</t>
  </si>
  <si>
    <t xml:space="preserve">          "ICD10Kod": "Z049"</t>
  </si>
  <si>
    <t xml:space="preserve">      "OmvårdnadSmärta": [</t>
  </si>
  <si>
    <t xml:space="preserve">          "CPOT": {</t>
  </si>
  <si>
    <t xml:space="preserve">            "Ansiktsuttryck": "0",</t>
  </si>
  <si>
    <t xml:space="preserve">            "Kroppsrörelser": "1",</t>
  </si>
  <si>
    <t xml:space="preserve">            "Ventilator": "0",</t>
  </si>
  <si>
    <t xml:space="preserve">            "Muskeltonus": "2"</t>
  </si>
  <si>
    <t xml:space="preserve">          "Tidpunkt": "2024-01-01T15:00:00",</t>
  </si>
  <si>
    <t xml:space="preserve">          "Omvårdnadsåtgärder": "Musik, Läge",</t>
  </si>
  <si>
    <t xml:space="preserve">          "Läkemedelsåtgärder": "Ökning, Dos",</t>
  </si>
  <si>
    <t xml:space="preserve">          "Uppföljning": {</t>
  </si>
  <si>
    <t xml:space="preserve">            "BPS": {</t>
  </si>
  <si>
    <t xml:space="preserve">              "Ansiktsuttryck": "2",</t>
  </si>
  <si>
    <t xml:space="preserve">              "Armrörelser": "2",</t>
  </si>
  <si>
    <t xml:space="preserve">              "Andningsmönster": "3",</t>
  </si>
  <si>
    <t xml:space="preserve">              "Röstuttryck": "2"</t>
  </si>
  <si>
    <t xml:space="preserve">            }</t>
  </si>
  <si>
    <t xml:space="preserve">            "Ventilator": "2",</t>
  </si>
  <si>
    <t xml:space="preserve">          "Tidpunkt": "2024-01-01T19:00:00",</t>
  </si>
  <si>
    <t xml:space="preserve">          "BPS": {</t>
  </si>
  <si>
    <t xml:space="preserve">            "Ansiktsuttryck": "3",</t>
  </si>
  <si>
    <t xml:space="preserve">            "Armrörelser": "4",</t>
  </si>
  <si>
    <t xml:space="preserve">            "Andningsmönster": "4"</t>
  </si>
  <si>
    <t xml:space="preserve">          "Tidpunkt": "2024-01-02T09:00:00",</t>
  </si>
  <si>
    <t xml:space="preserve">          "Omvårdnadsåtgärder": "Värme, Annan",</t>
  </si>
  <si>
    <t xml:space="preserve">          "Läkemedelsåtgärder": "Inga",</t>
  </si>
  <si>
    <t xml:space="preserve">            "NRS": "7"</t>
  </si>
  <si>
    <t xml:space="preserve">          "BedömningSaknasAnledning": "Medvetandesänkt"</t>
  </si>
  <si>
    <t xml:space="preserve">      "OmvårdnadSedering": [</t>
  </si>
  <si>
    <t xml:space="preserve">          "Tidpunkt": "2024-01-01T16:45:00",</t>
  </si>
  <si>
    <t xml:space="preserve">          "FinnsOrdineradSederingsgrad": false,</t>
  </si>
  <si>
    <t xml:space="preserve">          "RASS": "-3",</t>
  </si>
  <si>
    <t xml:space="preserve">          "UppfyllsOrdineradSederingsGrad": false,</t>
  </si>
  <si>
    <t xml:space="preserve">          "ÅtgärdEjUppfylldSederingsgrad": "Byte"</t>
  </si>
  <si>
    <t xml:space="preserve">          "Tidpunkt": "2024-01-01T17:45:00",</t>
  </si>
  <si>
    <t xml:space="preserve">          "MAAS": "4",</t>
  </si>
  <si>
    <t xml:space="preserve">          "UppfyllsOrdineradSederingsGrad": true</t>
  </si>
  <si>
    <t xml:space="preserve">          "Tidpunkt": "2024-01-01T18:45:00",</t>
  </si>
  <si>
    <t xml:space="preserve">          "BedömningSaknasAnledning": "EjNärvarande",</t>
  </si>
  <si>
    <t xml:space="preserve">      "OmvårdnadDelirium": [</t>
  </si>
  <si>
    <t xml:space="preserve">          "NuDesc": {</t>
  </si>
  <si>
    <t xml:space="preserve">            "Desorientering": "Aldrig",</t>
  </si>
  <si>
    <t xml:space="preserve">            "InadekvatBeteende": "Störande",</t>
  </si>
  <si>
    <t xml:space="preserve">            "InadekvatKommunikation": "Störande",</t>
  </si>
  <si>
    <t xml:space="preserve">            "Illusioner": "Lindrigt",</t>
  </si>
  <si>
    <t xml:space="preserve">            "PsykomotoriskFörlångsamning": "Lindrigt"</t>
  </si>
  <si>
    <t xml:space="preserve">          "Läkemedelsåtgärder": "Justering, Bolus",</t>
  </si>
  <si>
    <t xml:space="preserve">          "Omvårdnadsåtgärder": "Personalkontinuitet, Musik"</t>
  </si>
  <si>
    <t xml:space="preserve">          "BedömningSaknasAnledning": "EjNärvarande"</t>
  </si>
  <si>
    <t xml:space="preserve">        "Personnummer": "19400715-XXXX",</t>
  </si>
  <si>
    <t xml:space="preserve">        "Födelsedatum": "1940-07-15",</t>
  </si>
  <si>
    <t xml:space="preserve">        "VårdtillfälletsStart": "2024-01-03T12:20:00",</t>
  </si>
  <si>
    <t xml:space="preserve">        "Ankomsttid": "2024-01-03T12:20:00",</t>
  </si>
  <si>
    <t xml:space="preserve">        "Utskrivningstid": "2024-01-04T11:04:00",</t>
  </si>
  <si>
    <t xml:space="preserve">        "Ankomstväg": "Operation",</t>
  </si>
  <si>
    <t xml:space="preserve">        "Opereradtid": "2024-01-03T11:56:00",</t>
  </si>
  <si>
    <t xml:space="preserve">          "DatumTid": "2024-01-03T11:56:00",</t>
  </si>
  <si>
    <t xml:space="preserve">            "FMD10",</t>
  </si>
  <si>
    <t xml:space="preserve">          "DokumenteratBeslut": "BeslutSaknas"</t>
  </si>
  <si>
    <t xml:space="preserve">        "Operationstyp": "Övrig",</t>
  </si>
  <si>
    <t xml:space="preserve">        "Bilirubin": 8,</t>
  </si>
  <si>
    <t xml:space="preserve">        "Kroppstemperatur": 36.7,</t>
  </si>
  <si>
    <t xml:space="preserve">        "Kreatinin": 93,</t>
  </si>
  <si>
    <t xml:space="preserve">        "Hjärtfrekvens": 80,</t>
  </si>
  <si>
    <t xml:space="preserve">        "BLeukocyter": 15.5,</t>
  </si>
  <si>
    <t xml:space="preserve">        "aBpH": 7.3,</t>
  </si>
  <si>
    <t xml:space="preserve">        "BTrombocyt": 147,</t>
  </si>
  <si>
    <t xml:space="preserve">        "SystolisktTryck": 93,</t>
  </si>
  <si>
    <t xml:space="preserve">        "FiO2": 35,</t>
  </si>
  <si>
    <t xml:space="preserve">        "PaO2": 13.2,</t>
  </si>
  <si>
    <t xml:space="preserve">        "Intagningsorsak": "4:3",</t>
  </si>
  <si>
    <t xml:space="preserve">        "TidigareKärlkirurgi": false,</t>
  </si>
  <si>
    <t xml:space="preserve">        "Vikt": 64,</t>
  </si>
  <si>
    <t xml:space="preserve">        "Längd": 156,</t>
  </si>
  <si>
    <t xml:space="preserve">        "KreaPreop": 102,</t>
  </si>
  <si>
    <t xml:space="preserve">        "AlbPreop": 34,</t>
  </si>
  <si>
    <t xml:space="preserve">        "ECCtid": 107,</t>
  </si>
  <si>
    <t xml:space="preserve">        "Inandningsoxygen": 35,</t>
  </si>
  <si>
    <t xml:space="preserve">        "ArtPCO2": 6.2,</t>
  </si>
  <si>
    <t xml:space="preserve">        "ArtPO2": 13.2,</t>
  </si>
  <si>
    <t xml:space="preserve">        "ArtO2": 99,</t>
  </si>
  <si>
    <t xml:space="preserve">        "CentralvenösO2": 66,</t>
  </si>
  <si>
    <t xml:space="preserve">        "CVP": 10,</t>
  </si>
  <si>
    <t xml:space="preserve">        "AortaTångtid": 79</t>
  </si>
  <si>
    <t xml:space="preserve">          "Datum": "2024-01-04T11:04:00"</t>
  </si>
  <si>
    <t xml:space="preserve">          "Datum": "2024-01-03",</t>
  </si>
  <si>
    <t xml:space="preserve">          "Datum": "2024-01-04",</t>
  </si>
  <si>
    <t xml:space="preserve">          "StartDatumTid": "2024-01-03T12:20:00",</t>
  </si>
  <si>
    <t xml:space="preserve">          "SlutDatumTid": "2024-01-04T10:10:00",</t>
  </si>
  <si>
    <t xml:space="preserve">          "SlutDatumTid": "2024-01-03T14:05:00",</t>
  </si>
  <si>
    <t xml:space="preserve">        "Utskrivningstid": "2024-01-02T10:15:00",</t>
  </si>
  <si>
    <t xml:space="preserve">      "DagligSOFA": [</t>
  </si>
  <si>
    <t xml:space="preserve">          "Datum": "2024-01-01T00:00:00",</t>
  </si>
  <si>
    <t xml:space="preserve">          "Status": "Fullständig",</t>
  </si>
  <si>
    <t xml:space="preserve">          "FiO2": 22,</t>
  </si>
  <si>
    <t xml:space="preserve">          "PaO2": 200,</t>
  </si>
  <si>
    <t xml:space="preserve">          "Oxygeneringsindex": 1200,</t>
  </si>
  <si>
    <t xml:space="preserve">          "BTrombocyter": 2200,</t>
  </si>
  <si>
    <t xml:space="preserve">          "Bilirubin": 4,</t>
  </si>
  <si>
    <t xml:space="preserve">          "Dopamin": "Nivå2",</t>
  </si>
  <si>
    <t xml:space="preserve">          "Noradrenalin": "Nivå2",</t>
  </si>
  <si>
    <t xml:space="preserve">          "Adrenalin": "Nej",</t>
  </si>
  <si>
    <t xml:space="preserve">          "Dobutamin": true,</t>
  </si>
  <si>
    <t xml:space="preserve">          "Levosimendan": false,</t>
  </si>
  <si>
    <t xml:space="preserve">          "Vasopressin": false,</t>
  </si>
  <si>
    <t xml:space="preserve">          "RLS85": "1",</t>
  </si>
  <si>
    <t xml:space="preserve">          "Kreatinin": 2000,</t>
  </si>
  <si>
    <t xml:space="preserve">          "Diures": 20000</t>
  </si>
</sst>
</file>

<file path=xl/styles.xml><?xml version="1.0" encoding="utf-8"?>
<styleSheet xmlns="http://schemas.openxmlformats.org/spreadsheetml/2006/main">
  <numFmts count="0"/>
  <fonts count="16">
    <font>
      <sz val="11"/>
      <name val="Calibri"/>
    </font>
    <font>
      <b/>
      <sz val="11"/>
      <name val="Calibri"/>
    </font>
    <font>
      <sz val="15"/>
      <name val="Calibri"/>
    </font>
    <font>
      <b/>
      <sz val="15"/>
      <name val="Calibri"/>
    </font>
    <font>
      <sz val="11"/>
      <color rgb="FF00008B"/>
      <name val="Calibri"/>
    </font>
    <font>
      <b/>
      <sz val="14"/>
      <color rgb="FF00008B"/>
      <name val="Calibri"/>
    </font>
    <font>
      <sz val="11"/>
      <color rgb="FF8B0000"/>
      <name val="Calibri"/>
    </font>
    <font>
      <b/>
      <sz val="11"/>
      <color rgb="FF8B0000"/>
      <name val="Calibri"/>
    </font>
    <font>
      <sz val="11"/>
      <color rgb="FF006400"/>
      <name val="Calibri"/>
    </font>
    <font>
      <sz val="16"/>
      <name val="Calibri"/>
    </font>
    <font>
      <sz val="11"/>
      <name val="Consolas"/>
    </font>
    <font>
      <b/>
      <sz val="14"/>
      <name val="Calibri"/>
    </font>
    <font>
      <i/>
      <sz val="11"/>
      <color rgb="FF8B0000"/>
      <name val="Calibri"/>
    </font>
    <font>
      <b/>
      <i/>
      <sz val="8"/>
      <color rgb="FF8B0000"/>
      <name val="Calibri"/>
    </font>
    <font>
      <i/>
      <sz val="11"/>
      <name val="Calibri"/>
    </font>
    <font>
      <sz val="11"/>
      <color rgb="FFA9A9A9"/>
      <name val="Calibri"/>
    </font>
  </fonts>
  <fills count="4">
    <fill>
      <patternFill patternType="none"/>
    </fill>
    <fill>
      <patternFill patternType="gray125"/>
    </fill>
    <fill>
      <patternFill patternType="solid">
        <fgColor rgb="FFFAEBD7"/>
      </patternFill>
    </fill>
    <fill>
      <patternFill patternType="solid">
        <fgColor rgb="FFFFFAFA"/>
      </patternFill>
    </fill>
  </fills>
  <borders count="23">
    <border>
      <left/>
      <right/>
      <top/>
      <bottom/>
      <diagonal/>
    </border>
    <border>
      <left/>
      <right/>
      <top/>
      <bottom style="medium"/>
      <diagonal/>
    </border>
    <border>
      <left/>
      <right/>
      <top style="medium"/>
      <bottom/>
      <diagonal/>
    </border>
    <border>
      <left style="medium"/>
      <right/>
      <top style="medium"/>
      <bottom/>
      <diagonal/>
    </border>
    <border>
      <left style="medium"/>
      <right/>
      <top/>
      <bottom/>
      <diagonal/>
    </border>
    <border>
      <left style="medium"/>
      <right/>
      <top/>
      <bottom style="medium"/>
      <diagonal/>
    </border>
    <border>
      <left/>
      <right style="medium"/>
      <top style="medium"/>
      <bottom/>
      <diagonal/>
    </border>
    <border>
      <left/>
      <right style="medium"/>
      <top/>
      <bottom/>
      <diagonal/>
    </border>
    <border>
      <left/>
      <right style="medium"/>
      <top/>
      <bottom style="medium"/>
      <diagonal/>
    </border>
    <border>
      <left/>
      <right/>
      <top style="hair"/>
      <bottom/>
      <diagonal/>
    </border>
    <border>
      <left style="medium"/>
      <right/>
      <top style="hair"/>
      <bottom/>
      <diagonal/>
    </border>
    <border>
      <left/>
      <right style="medium"/>
      <top style="hair"/>
      <bottom/>
      <diagonal/>
    </border>
    <border>
      <left/>
      <right/>
      <top style="medium"/>
      <bottom style="medium"/>
      <diagonal/>
    </border>
    <border>
      <left style="medium"/>
      <right/>
      <top style="medium"/>
      <bottom style="medium"/>
      <diagonal/>
    </border>
    <border>
      <left/>
      <right style="medium"/>
      <top style="medium"/>
      <bottom style="medium"/>
      <diagonal/>
    </border>
    <border>
      <left/>
      <right/>
      <top style="hair"/>
      <bottom style="medium"/>
      <diagonal/>
    </border>
    <border>
      <left style="medium"/>
      <right/>
      <top style="hair"/>
      <bottom style="medium"/>
      <diagonal/>
    </border>
    <border>
      <left/>
      <right/>
      <top style="hair"/>
      <bottom style="hair">
        <color rgb="FF000000"/>
      </bottom>
      <diagonal/>
    </border>
    <border>
      <left/>
      <right/>
      <top style="medium"/>
      <bottom style="hair">
        <color rgb="FF000000"/>
      </bottom>
      <diagonal/>
    </border>
    <border>
      <left style="medium"/>
      <right/>
      <top style="medium"/>
      <bottom style="hair">
        <color rgb="FF000000"/>
      </bottom>
      <diagonal/>
    </border>
    <border>
      <left style="medium"/>
      <right/>
      <top style="hair"/>
      <bottom style="hair">
        <color rgb="FF000000"/>
      </bottom>
      <diagonal/>
    </border>
    <border>
      <left/>
      <right style="medium"/>
      <top style="medium"/>
      <bottom style="hair">
        <color rgb="FF000000"/>
      </bottom>
      <diagonal/>
    </border>
    <border>
      <left/>
      <right style="medium"/>
      <top style="hair"/>
      <bottom style="hair">
        <color rgb="FF000000"/>
      </bottom>
      <diagonal/>
    </border>
  </borders>
  <cellStyleXfs count="1">
    <xf numFmtId="0" fontId="0"/>
  </cellStyleXfs>
  <cellXfs count="72">
    <xf numFmtId="0" fontId="0" xfId="0"/>
    <xf numFmtId="0" fontId="2" applyFont="1" fillId="2" applyFill="1" borderId="1" applyBorder="1" xfId="0"/>
    <xf numFmtId="0" fontId="3" applyFont="1" fillId="2" applyFill="1" borderId="1" applyBorder="1" xfId="0" applyAlignment="1">
      <alignment horizontal="left" vertical="top"/>
    </xf>
    <xf numFmtId="0" fontId="0" applyAlignment="1">
      <alignment horizontal="left" vertical="top"/>
    </xf>
    <xf numFmtId="0" fontId="4" applyFont="1" applyAlignment="1">
      <alignment horizontal="left" vertical="top"/>
    </xf>
    <xf numFmtId="0" fontId="5" applyFont="1" applyAlignment="1">
      <alignment horizontal="left" vertical="top"/>
    </xf>
    <xf numFmtId="0" fontId="0" applyAlignment="1">
      <alignment horizontal="right" vertical="top"/>
    </xf>
    <xf numFmtId="0" fontId="7" applyFont="1" applyAlignment="1">
      <alignment horizontal="left" vertical="top"/>
    </xf>
    <xf numFmtId="0" fontId="0" applyAlignment="1">
      <alignment horizontal="left" vertical="center" wrapText="1" indent="1"/>
    </xf>
    <xf numFmtId="0" fontId="8" applyFont="1" applyAlignment="1">
      <alignment horizontal="left" vertical="top" wrapText="1"/>
    </xf>
    <xf numFmtId="0" fontId="9" applyFont="1"/>
    <xf numFmtId="0" fontId="0" borderId="2" applyBorder="1" applyAlignment="1">
      <alignment horizontal="left" vertical="center" wrapText="1" indent="1"/>
    </xf>
    <xf numFmtId="0" fontId="0" borderId="1" applyBorder="1" applyAlignment="1">
      <alignment horizontal="left" vertical="center" wrapText="1" indent="1"/>
    </xf>
    <xf numFmtId="0" fontId="7" applyFont="1" borderId="3" applyBorder="1" applyAlignment="1">
      <alignment horizontal="center" vertical="center"/>
    </xf>
    <xf numFmtId="0" fontId="7" applyFont="1" borderId="4" applyBorder="1" applyAlignment="1">
      <alignment horizontal="center" vertical="center"/>
    </xf>
    <xf numFmtId="0" fontId="7" applyFont="1" borderId="5" applyBorder="1" applyAlignment="1">
      <alignment horizontal="center" vertical="center"/>
    </xf>
    <xf numFmtId="0" fontId="6" applyFont="1" borderId="6" applyBorder="1" applyAlignment="1">
      <alignment horizontal="left" vertical="center" wrapText="1" indent="1"/>
    </xf>
    <xf numFmtId="0" fontId="6" applyFont="1" borderId="7" applyBorder="1" applyAlignment="1">
      <alignment horizontal="left" vertical="center" wrapText="1" indent="1"/>
    </xf>
    <xf numFmtId="0" fontId="6" applyFont="1" borderId="8" applyBorder="1" applyAlignment="1">
      <alignment horizontal="left" vertical="center" wrapText="1" indent="1"/>
    </xf>
    <xf numFmtId="0" fontId="10" applyFont="1" xfId="0"/>
    <xf numFmtId="0" fontId="10" applyFont="1" borderId="2" applyBorder="1" xfId="0"/>
    <xf numFmtId="0" fontId="10" applyFont="1" borderId="1" applyBorder="1" xfId="0"/>
    <xf numFmtId="0" fontId="10" applyFont="1" borderId="3" applyBorder="1" xfId="0" applyAlignment="1">
      <alignment horizontal="left" vertical="top"/>
    </xf>
    <xf numFmtId="0" fontId="10" applyFont="1" borderId="4" applyBorder="1" xfId="0" applyAlignment="1">
      <alignment horizontal="left" vertical="top"/>
    </xf>
    <xf numFmtId="0" fontId="10" applyFont="1" borderId="5" applyBorder="1" xfId="0" applyAlignment="1">
      <alignment horizontal="left" vertical="top"/>
    </xf>
    <xf numFmtId="0" fontId="10" applyFont="1" borderId="6" applyBorder="1" xfId="0"/>
    <xf numFmtId="0" fontId="10" applyFont="1" borderId="7" applyBorder="1" xfId="0"/>
    <xf numFmtId="0" fontId="10" applyFont="1" borderId="8" applyBorder="1" xfId="0"/>
    <xf numFmtId="0" fontId="11" applyFont="1" applyAlignment="1">
      <alignment horizontal="left" vertical="top"/>
    </xf>
    <xf numFmtId="0" fontId="13" applyFont="1" applyAlignment="1">
      <alignment horizontal="left" vertical="top"/>
    </xf>
    <xf numFmtId="0" fontId="0" borderId="9" applyBorder="1"/>
    <xf numFmtId="0" fontId="8" applyFont="1" borderId="9" applyBorder="1" applyAlignment="1">
      <alignment horizontal="left" vertical="top" wrapText="1"/>
    </xf>
    <xf numFmtId="0" fontId="14" applyFont="1" borderId="9" applyBorder="1" applyAlignment="1">
      <alignment horizontal="left" vertical="top" wrapText="1"/>
    </xf>
    <xf numFmtId="0" fontId="14" applyFont="1" borderId="9" applyBorder="1" applyAlignment="1">
      <alignment horizontal="left" vertical="top"/>
    </xf>
    <xf numFmtId="0" fontId="15" applyFont="1" applyAlignment="1">
      <alignment horizontal="left" vertical="top"/>
    </xf>
    <xf numFmtId="0" fontId="14" applyFont="1" borderId="2" applyBorder="1" applyAlignment="1">
      <alignment horizontal="left" vertical="top" wrapText="1"/>
    </xf>
    <xf numFmtId="0" fontId="8" applyFont="1" borderId="2" applyBorder="1" applyAlignment="1">
      <alignment horizontal="left" vertical="top" wrapText="1"/>
    </xf>
    <xf numFmtId="0" fontId="0" borderId="2" applyBorder="1"/>
    <xf numFmtId="0" fontId="0" borderId="1" applyBorder="1"/>
    <xf numFmtId="0" fontId="1" applyFont="1" borderId="3" applyBorder="1" applyAlignment="1">
      <alignment horizontal="left" vertical="top"/>
    </xf>
    <xf numFmtId="0" fontId="0" borderId="4" applyBorder="1"/>
    <xf numFmtId="0" fontId="1" applyFont="1" borderId="10" applyBorder="1" applyAlignment="1">
      <alignment horizontal="left" vertical="top"/>
    </xf>
    <xf numFmtId="0" fontId="0" borderId="5" applyBorder="1"/>
    <xf numFmtId="0" fontId="0" borderId="6" applyBorder="1"/>
    <xf numFmtId="0" fontId="0" borderId="7" applyBorder="1"/>
    <xf numFmtId="0" fontId="0" borderId="11" applyBorder="1"/>
    <xf numFmtId="0" fontId="0" borderId="8" applyBorder="1"/>
    <xf numFmtId="0" fontId="8" applyFont="1" borderId="12" applyBorder="1" applyAlignment="1">
      <alignment horizontal="left" vertical="top" wrapText="1"/>
    </xf>
    <xf numFmtId="0" fontId="0" borderId="12" applyBorder="1"/>
    <xf numFmtId="0" fontId="0" borderId="13" applyBorder="1" applyAlignment="1">
      <alignment horizontal="left" vertical="top"/>
    </xf>
    <xf numFmtId="0" fontId="0" borderId="14" applyBorder="1"/>
    <xf numFmtId="0" fontId="8" applyFont="1" borderId="15" applyBorder="1" applyAlignment="1">
      <alignment horizontal="left" vertical="top" wrapText="1"/>
    </xf>
    <xf numFmtId="0" fontId="0" borderId="15" applyBorder="1"/>
    <xf numFmtId="0" fontId="0" borderId="3" applyBorder="1" applyAlignment="1">
      <alignment horizontal="left" vertical="top"/>
    </xf>
    <xf numFmtId="0" fontId="0" borderId="10" applyBorder="1" applyAlignment="1">
      <alignment horizontal="left" vertical="top"/>
    </xf>
    <xf numFmtId="0" fontId="0" borderId="16" applyBorder="1" applyAlignment="1">
      <alignment horizontal="left" vertical="top"/>
    </xf>
    <xf numFmtId="0" fontId="14" applyFont="1" borderId="2" applyBorder="1" applyAlignment="1">
      <alignment horizontal="left" vertical="top"/>
    </xf>
    <xf numFmtId="0" fontId="0" borderId="17" applyBorder="1"/>
    <xf numFmtId="0" fontId="14" applyFont="1" applyAlignment="1">
      <alignment horizontal="left" vertical="top"/>
    </xf>
    <xf numFmtId="0" fontId="14" applyFont="1" applyAlignment="1">
      <alignment horizontal="left" vertical="top" wrapText="1"/>
    </xf>
    <xf numFmtId="0" fontId="12" applyFont="1" applyAlignment="1">
      <alignment horizontal="left" vertical="top"/>
    </xf>
    <xf numFmtId="0" fontId="0" borderId="18" applyBorder="1"/>
    <xf numFmtId="0" fontId="1" applyFont="1" fillId="3" applyFill="1" borderId="19" applyBorder="1" applyAlignment="1">
      <alignment horizontal="left" vertical="top" wrapText="1"/>
    </xf>
    <xf numFmtId="0" fontId="1" applyFont="1" borderId="4" applyBorder="1" applyAlignment="1">
      <alignment horizontal="left" vertical="top"/>
    </xf>
    <xf numFmtId="0" fontId="1" applyFont="1" fillId="3" applyFill="1" borderId="20" applyBorder="1" applyAlignment="1">
      <alignment horizontal="left" vertical="top" wrapText="1"/>
    </xf>
    <xf numFmtId="0" fontId="0" borderId="21" applyBorder="1"/>
    <xf numFmtId="0" fontId="0" borderId="22" applyBorder="1"/>
    <xf numFmtId="0" fontId="6" applyFont="1" borderId="13" applyBorder="1" applyAlignment="1">
      <alignment horizontal="left" vertical="top"/>
    </xf>
    <xf numFmtId="0" fontId="8" applyFont="1" borderId="1" applyBorder="1" applyAlignment="1">
      <alignment horizontal="left" vertical="top" wrapText="1"/>
    </xf>
    <xf numFmtId="0" fontId="11" applyFont="1" borderId="3" applyBorder="1" applyAlignment="1">
      <alignment horizontal="left" vertical="center"/>
    </xf>
    <xf numFmtId="0" fontId="11" applyFont="1" borderId="4" applyBorder="1" applyAlignment="1">
      <alignment horizontal="left" vertical="center"/>
    </xf>
    <xf numFmtId="0" fontId="11" applyFont="1" borderId="5" applyBorder="1" applyAlignment="1">
      <alignment horizontal="left" vertical="center"/>
    </xf>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styles" Target="styles.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Relationships>
</file>

<file path=xl/worksheets/sheet1.xml><?xml version="1.0" encoding="utf-8"?>
<worksheet xmlns:r="http://schemas.openxmlformats.org/officeDocument/2006/relationships" xmlns="http://schemas.openxmlformats.org/spreadsheetml/2006/main">
  <sheetPr codeName=""/>
  <dimension ref="A1:J52"/>
  <sheetViews>
    <sheetView workbookViewId="0"/>
  </sheetViews>
  <sheetFormatPr defaultRowHeight="15"/>
  <cols>
    <col min="1" max="1" width="9.140625" customWidth="1"/>
    <col min="2" max="2" width="35.94877624511719"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s>
  <sheetData>
    <row r="1" s="1" customFormat="1">
      <c r="A1" s="2" t="s">
        <v>0</v>
      </c>
    </row>
    <row r="2"/>
    <row r="3"/>
    <row r="4"/>
    <row r="5" ht="48.879766845703124" customHeight="1">
      <c r="B5" s="69" t="str">
        <f>HYPERLINK("#'Json-dokumentation'!A6", "SIRData")</f>
        <v>SIRData</v>
      </c>
      <c r="C5" s="36" t="s">
        <v>1</v>
      </c>
      <c r="D5" s="37"/>
      <c r="E5" s="37"/>
      <c r="F5" s="37"/>
      <c r="G5" s="37"/>
      <c r="H5" s="37"/>
      <c r="I5" s="37"/>
      <c r="J5" s="43"/>
    </row>
    <row r="6" ht="19.947476196289063" customHeight="1">
      <c r="B6" s="70" t="str">
        <f>HYPERLINK("#'Json-dokumentation'!A23", "Innehåll")</f>
        <v>Innehåll</v>
      </c>
      <c r="C6" s="9" t="s">
        <v>2</v>
      </c>
      <c r="J6" s="44"/>
    </row>
    <row r="7" ht="19.947476196289063" customHeight="1">
      <c r="B7" s="70" t="str">
        <f>HYPERLINK("#'Json-dokumentation'!A61", "Vårdtillfälle")</f>
        <v>Vårdtillfälle</v>
      </c>
      <c r="C7" s="9" t="s">
        <v>3</v>
      </c>
      <c r="J7" s="44"/>
    </row>
    <row r="8" ht="19.947476196289063" customHeight="1">
      <c r="B8" s="70" t="str">
        <f>HYPERLINK("#'Json-dokumentation'!A154", "PersonData")</f>
        <v>PersonData</v>
      </c>
      <c r="C8" s="9" t="s">
        <v>4</v>
      </c>
      <c r="J8" s="44"/>
    </row>
    <row r="9" ht="19.947476196289063" customHeight="1">
      <c r="B9" s="70" t="str">
        <f>HYPERLINK("#'Json-dokumentation'!A212", "VårdData")</f>
        <v>VårdData</v>
      </c>
      <c r="C9" s="9" t="s">
        <v>5</v>
      </c>
      <c r="J9" s="44"/>
    </row>
    <row r="10" ht="48.879766845703124" customHeight="1">
      <c r="B10" s="70" t="str">
        <f>HYPERLINK("#'Json-dokumentation'!A394", "PreOperationskoder")</f>
        <v>PreOperationskoder</v>
      </c>
      <c r="C10" s="9" t="s">
        <v>6</v>
      </c>
      <c r="J10" s="44"/>
    </row>
    <row r="11" ht="121.21048583984376" customHeight="1">
      <c r="B11" s="70" t="str">
        <f>HYPERLINK("#'Json-dokumentation'!A415", "BehandlingsStrategiPre2014")</f>
        <v>BehandlingsStrategiPre2014</v>
      </c>
      <c r="C11" s="9" t="s">
        <v>7</v>
      </c>
      <c r="J11" s="44"/>
    </row>
    <row r="12" ht="92.2781982421875" customHeight="1">
      <c r="B12" s="70" t="str">
        <f>HYPERLINK("#'Json-dokumentation'!A514", "BehandlingsStrategi2013")</f>
        <v>BehandlingsStrategi2013</v>
      </c>
      <c r="C12" s="9" t="s">
        <v>8</v>
      </c>
      <c r="J12" s="44"/>
    </row>
    <row r="13" ht="48.879766845703124" customHeight="1">
      <c r="B13" s="70" t="str">
        <f>HYPERLINK("#'Json-dokumentation'!A587", "SAPS3")</f>
        <v>SAPS3</v>
      </c>
      <c r="C13" s="9" t="s">
        <v>9</v>
      </c>
      <c r="J13" s="44"/>
    </row>
    <row r="14" ht="19.947476196289063" customHeight="1">
      <c r="B14" s="70" t="str">
        <f>HYPERLINK("#'Json-dokumentation'!A792", "Higgins")</f>
        <v>Higgins</v>
      </c>
      <c r="C14" s="9" t="s">
        <v>10</v>
      </c>
      <c r="J14" s="44"/>
    </row>
    <row r="15" ht="121.21048583984376" customHeight="1">
      <c r="B15" s="70" t="str">
        <f>HYPERLINK("#'Json-dokumentation'!A928", "ClinicalFrailtyScaleData")</f>
        <v>ClinicalFrailtyScaleData</v>
      </c>
      <c r="C15" s="9" t="s">
        <v>11</v>
      </c>
      <c r="J15" s="44"/>
    </row>
    <row r="16" ht="19.947476196289063" customHeight="1">
      <c r="B16" s="70" t="str">
        <f>HYPERLINK("#'Json-dokumentation'!A957", "PIM2")</f>
        <v>PIM2</v>
      </c>
      <c r="C16" s="9" t="s">
        <v>12</v>
      </c>
      <c r="J16" s="44"/>
    </row>
    <row r="17" ht="19.947476196289063" customHeight="1">
      <c r="B17" s="70" t="str">
        <f>HYPERLINK("#'Json-dokumentation'!A1055", "PIM3")</f>
        <v>PIM3</v>
      </c>
      <c r="C17" s="9" t="s">
        <v>13</v>
      </c>
      <c r="J17" s="44"/>
    </row>
    <row r="18" ht="106.7443359375" customHeight="1">
      <c r="B18" s="70" t="str">
        <f>HYPERLINK("#'Json-dokumentation'!A1171", "SOFAData")</f>
        <v>SOFAData</v>
      </c>
      <c r="C18" s="9" t="s">
        <v>14</v>
      </c>
      <c r="J18" s="44"/>
    </row>
    <row r="19" ht="92.2781982421875" customHeight="1">
      <c r="B19" s="70" t="str">
        <f>HYPERLINK("#'Json-dokumentation'!A1198", "DagligSOFA")</f>
        <v>DagligSOFA</v>
      </c>
      <c r="C19" s="9" t="s">
        <v>15</v>
      </c>
      <c r="J19" s="44"/>
    </row>
    <row r="20" ht="63.34591064453125" customHeight="1">
      <c r="B20" s="70" t="str">
        <f>HYPERLINK("#'Json-dokumentation'!A1375", "Avliden2009")</f>
        <v>Avliden2009</v>
      </c>
      <c r="C20" s="9" t="s">
        <v>16</v>
      </c>
      <c r="J20" s="44"/>
    </row>
    <row r="21" ht="92.2781982421875" customHeight="1">
      <c r="B21" s="70" t="str">
        <f>HYPERLINK("#'Json-dokumentation'!A1464", "Avliden2016")</f>
        <v>Avliden2016</v>
      </c>
      <c r="C21" s="9" t="s">
        <v>17</v>
      </c>
      <c r="J21" s="44"/>
    </row>
    <row r="22" ht="63.34591064453125" customHeight="1">
      <c r="B22" s="70" t="str">
        <f>HYPERLINK("#'Json-dokumentation'!A1565", "Avliden2020")</f>
        <v>Avliden2020</v>
      </c>
      <c r="C22" s="9" t="s">
        <v>18</v>
      </c>
      <c r="J22" s="44"/>
    </row>
    <row r="23" ht="63.34591064453125" customHeight="1">
      <c r="B23" s="70" t="str">
        <f>HYPERLINK("#'Json-dokumentation'!A1750", "Avliden2024")</f>
        <v>Avliden2024</v>
      </c>
      <c r="C23" s="9" t="s">
        <v>19</v>
      </c>
      <c r="J23" s="44"/>
    </row>
    <row r="24" ht="34.413623046875" customHeight="1">
      <c r="B24" s="70" t="str">
        <f>HYPERLINK("#'Json-dokumentation'!A1974", "ViktOchLängd")</f>
        <v>ViktOchLängd</v>
      </c>
      <c r="C24" s="9" t="s">
        <v>20</v>
      </c>
      <c r="J24" s="44"/>
    </row>
    <row r="25" ht="19.947476196289063" customHeight="1">
      <c r="B25" s="70" t="str">
        <f>HYPERLINK("#'Json-dokumentation'!A2013", "Komplikation2012")</f>
        <v>Komplikation2012</v>
      </c>
      <c r="C25" s="9" t="s">
        <v>21</v>
      </c>
      <c r="J25" s="44"/>
    </row>
    <row r="26" ht="77.81205444335937" customHeight="1">
      <c r="B26" s="70" t="str">
        <f>HYPERLINK("#'Json-dokumentation'!A2043", "VTS5")</f>
        <v>VTS5</v>
      </c>
      <c r="C26" s="9" t="s">
        <v>22</v>
      </c>
      <c r="J26" s="44"/>
    </row>
    <row r="27" ht="48.879766845703124" customHeight="1">
      <c r="B27" s="70" t="str">
        <f>HYPERLINK("#'Json-dokumentation'!A2140", "VTS2014")</f>
        <v>VTS2014</v>
      </c>
      <c r="C27" s="9" t="s">
        <v>23</v>
      </c>
      <c r="J27" s="44"/>
    </row>
    <row r="28" ht="63.34591064453125" customHeight="1">
      <c r="B28" s="70" t="str">
        <f>HYPERLINK("#'Json-dokumentation'!A2232", "NEMS")</f>
        <v>NEMS</v>
      </c>
      <c r="C28" s="9" t="s">
        <v>24</v>
      </c>
      <c r="J28" s="44"/>
    </row>
    <row r="29" ht="106.7443359375" customHeight="1">
      <c r="B29" s="70" t="str">
        <f>HYPERLINK("#'Json-dokumentation'!A2294", "Åtgärd")</f>
        <v>Åtgärd</v>
      </c>
      <c r="C29" s="9" t="s">
        <v>25</v>
      </c>
      <c r="J29" s="44"/>
    </row>
    <row r="30" ht="121.21048583984376" customHeight="1">
      <c r="B30" s="70" t="str">
        <f>HYPERLINK("#'Json-dokumentation'!A2337", "DiagnosKod")</f>
        <v>DiagnosKod</v>
      </c>
      <c r="C30" s="9" t="s">
        <v>26</v>
      </c>
      <c r="J30" s="44"/>
    </row>
    <row r="31" ht="19.947476196289063" customHeight="1">
      <c r="B31" s="70" t="str">
        <f>HYPERLINK("#'Json-dokumentation'!A2360", "Sederingsmål")</f>
        <v>Sederingsmål</v>
      </c>
      <c r="C31" s="9" t="s">
        <v>27</v>
      </c>
      <c r="J31" s="44"/>
    </row>
    <row r="32" ht="19.947476196289063" customHeight="1">
      <c r="B32" s="70" t="str">
        <f>HYPERLINK("#'Json-dokumentation'!A2404", "OmvårdnadSmärta")</f>
        <v>OmvårdnadSmärta</v>
      </c>
      <c r="C32" s="9" t="s">
        <v>28</v>
      </c>
      <c r="J32" s="44"/>
    </row>
    <row r="33" ht="19.947476196289063" customHeight="1">
      <c r="B33" s="70" t="str">
        <f>HYPERLINK("#'Json-dokumentation'!A2494", "OmvårdnadSedering")</f>
        <v>OmvårdnadSedering</v>
      </c>
      <c r="C33" s="9" t="s">
        <v>29</v>
      </c>
      <c r="J33" s="44"/>
    </row>
    <row r="34" ht="19.947476196289063" customHeight="1">
      <c r="B34" s="70" t="str">
        <f>HYPERLINK("#'Json-dokumentation'!A2604", "OmvårdnadDelirium")</f>
        <v>OmvårdnadDelirium</v>
      </c>
      <c r="C34" s="9" t="s">
        <v>30</v>
      </c>
      <c r="J34" s="44"/>
    </row>
    <row r="35" ht="150.1427734375" customHeight="1">
      <c r="B35" s="70" t="str">
        <f>HYPERLINK("#'Json-dokumentation'!A2672", "Intagningsorsaker")</f>
        <v>Intagningsorsaker</v>
      </c>
      <c r="C35" s="9" t="s">
        <v>31</v>
      </c>
      <c r="J35" s="44"/>
    </row>
    <row r="36" ht="19.947476196289063" customHeight="1">
      <c r="B36" s="70" t="str">
        <f>HYPERLINK("#'Json-dokumentation'!A2787", "FörsenadUtskrivning")</f>
        <v>FörsenadUtskrivning</v>
      </c>
      <c r="C36" s="9" t="s">
        <v>32</v>
      </c>
      <c r="J36" s="44"/>
    </row>
    <row r="37" ht="150.1427734375" customHeight="1">
      <c r="B37" s="70" t="str">
        <f>HYPERLINK("#'Json-dokumentation'!A2799", "SOFA")</f>
        <v>SOFA</v>
      </c>
      <c r="C37" s="9" t="s">
        <v>33</v>
      </c>
      <c r="J37" s="44"/>
    </row>
    <row r="38" ht="48.879766845703124" customHeight="1">
      <c r="B38" s="70" t="str">
        <f>HYPERLINK("#'Json-dokumentation'!A2972", "MöjligDonator2009")</f>
        <v>MöjligDonator2009</v>
      </c>
      <c r="C38" s="9" t="s">
        <v>34</v>
      </c>
      <c r="J38" s="44"/>
    </row>
    <row r="39" ht="19.947476196289063" customHeight="1">
      <c r="B39" s="70" t="str">
        <f>HYPERLINK("#'Json-dokumentation'!A2995", "BeslutadOrgandonation2009")</f>
        <v>BeslutadOrgandonation2009</v>
      </c>
      <c r="C39" s="9" t="s">
        <v>35</v>
      </c>
      <c r="J39" s="44"/>
    </row>
    <row r="40" ht="19.947476196289063" customHeight="1">
      <c r="B40" s="70" t="str">
        <f>HYPERLINK("#'Json-dokumentation'!A3016", "MöjligDonator2016")</f>
        <v>MöjligDonator2016</v>
      </c>
      <c r="C40" s="9" t="s">
        <v>36</v>
      </c>
      <c r="J40" s="44"/>
    </row>
    <row r="41" ht="63.34591064453125" customHeight="1">
      <c r="B41" s="70" t="str">
        <f>HYPERLINK("#'Json-dokumentation'!A3043", "DagligVikt")</f>
        <v>DagligVikt</v>
      </c>
      <c r="C41" s="9" t="s">
        <v>37</v>
      </c>
      <c r="J41" s="44"/>
    </row>
    <row r="42" ht="19.947476196289063" customHeight="1">
      <c r="B42" s="70" t="str">
        <f>HYPERLINK("#'Json-dokumentation'!A3057", "BPS")</f>
        <v>BPS</v>
      </c>
      <c r="C42" s="9" t="s">
        <v>38</v>
      </c>
      <c r="J42" s="44"/>
    </row>
    <row r="43" ht="19.947476196289063" customHeight="1">
      <c r="B43" s="70" t="str">
        <f>HYPERLINK("#'Json-dokumentation'!A3094", "CPOT")</f>
        <v>CPOT</v>
      </c>
      <c r="C43" s="9" t="s">
        <v>39</v>
      </c>
      <c r="J43" s="44"/>
    </row>
    <row r="44" ht="19.947476196289063" customHeight="1">
      <c r="B44" s="70" t="str">
        <f>HYPERLINK("#'Json-dokumentation'!A3134", "OmvårdnadSmärtaUppföljning")</f>
        <v>OmvårdnadSmärtaUppföljning</v>
      </c>
      <c r="C44" s="9" t="s">
        <v>40</v>
      </c>
      <c r="J44" s="44"/>
    </row>
    <row r="45" ht="19.947476196289063" customHeight="1">
      <c r="B45" s="70" t="str">
        <f>HYPERLINK("#'Json-dokumentation'!A3166", "NuDesc")</f>
        <v>NuDesc</v>
      </c>
      <c r="C45" s="9" t="s">
        <v>41</v>
      </c>
      <c r="J45" s="44"/>
    </row>
    <row r="46" ht="19.947476196289063" customHeight="1">
      <c r="B46" s="70" t="str">
        <f>HYPERLINK("#'Json-dokumentation'!A3206", "DonatorInställningKänd2009")</f>
        <v>DonatorInställningKänd2009</v>
      </c>
      <c r="C46" s="9" t="s">
        <v>42</v>
      </c>
      <c r="J46" s="44"/>
    </row>
    <row r="47" ht="19.947476196289063" customHeight="1">
      <c r="B47" s="70" t="str">
        <f>HYPERLINK("#'Json-dokumentation'!A3223", "DonatorInställningKänd2016")</f>
        <v>DonatorInställningKänd2016</v>
      </c>
      <c r="C47" s="9" t="s">
        <v>43</v>
      </c>
      <c r="J47" s="44"/>
    </row>
    <row r="48" ht="19.947476196289063" customHeight="1">
      <c r="B48" s="70" t="str">
        <f>HYPERLINK("#'Json-dokumentation'!A3240", "BeslutadOrgandonation2016")</f>
        <v>BeslutadOrgandonation2016</v>
      </c>
      <c r="C48" s="9" t="s">
        <v>44</v>
      </c>
      <c r="J48" s="44"/>
    </row>
    <row r="49" ht="19.947476196289063" customHeight="1">
      <c r="B49" s="70" t="str">
        <f>HYPERLINK("#'Json-dokumentation'!A3263", "BPS")</f>
        <v>BPS</v>
      </c>
      <c r="C49" s="9" t="s">
        <v>38</v>
      </c>
      <c r="J49" s="44"/>
    </row>
    <row r="50" ht="19.947476196289063" customHeight="1">
      <c r="B50" s="70" t="str">
        <f>HYPERLINK("#'Json-dokumentation'!A3300", "CPOT")</f>
        <v>CPOT</v>
      </c>
      <c r="C50" s="9" t="s">
        <v>39</v>
      </c>
      <c r="J50" s="44"/>
    </row>
    <row r="51">
      <c r="B51" s="40"/>
      <c r="J51" s="44"/>
    </row>
    <row r="52" ht="19.947476196289063" customHeight="1">
      <c r="B52" s="71" t="str">
        <f>HYPERLINK("#'Json-dokumentation'!A3339", "Fotnot")</f>
        <v>Fotnot</v>
      </c>
      <c r="C52" s="68" t="s">
        <v>45</v>
      </c>
      <c r="D52" s="38"/>
      <c r="E52" s="38"/>
      <c r="F52" s="38"/>
      <c r="G52" s="38"/>
      <c r="H52" s="38"/>
      <c r="I52" s="38"/>
      <c r="J52" s="46"/>
    </row>
    <row r="53"/>
  </sheetData>
  <mergeCells>
    <mergeCell ref="A1:AD1"/>
    <mergeCell ref="C5:J5"/>
    <mergeCell ref="C6:J6"/>
    <mergeCell ref="C7:J7"/>
    <mergeCell ref="C8:J8"/>
    <mergeCell ref="C9:J9"/>
    <mergeCell ref="C10:J10"/>
    <mergeCell ref="C11:J11"/>
    <mergeCell ref="C12:J12"/>
    <mergeCell ref="C13:J13"/>
    <mergeCell ref="C14:J14"/>
    <mergeCell ref="C15:J15"/>
    <mergeCell ref="C16:J16"/>
    <mergeCell ref="C17:J17"/>
    <mergeCell ref="C18:J18"/>
    <mergeCell ref="C19:J19"/>
    <mergeCell ref="C20:J20"/>
    <mergeCell ref="C21:J21"/>
    <mergeCell ref="C22:J22"/>
    <mergeCell ref="C23:J23"/>
    <mergeCell ref="C24:J24"/>
    <mergeCell ref="C25:J25"/>
    <mergeCell ref="C26:J26"/>
    <mergeCell ref="C27:J27"/>
    <mergeCell ref="C28:J28"/>
    <mergeCell ref="C29:J29"/>
    <mergeCell ref="C30:J30"/>
    <mergeCell ref="C31:J31"/>
    <mergeCell ref="C32:J32"/>
    <mergeCell ref="C33:J33"/>
    <mergeCell ref="C34:J34"/>
    <mergeCell ref="C35:J35"/>
    <mergeCell ref="C36:J36"/>
    <mergeCell ref="C37:J37"/>
    <mergeCell ref="C38:J38"/>
    <mergeCell ref="C39:J39"/>
    <mergeCell ref="C40:J40"/>
    <mergeCell ref="C41:J41"/>
    <mergeCell ref="C42:J42"/>
    <mergeCell ref="C43:J43"/>
    <mergeCell ref="C44:J44"/>
    <mergeCell ref="C45:J45"/>
    <mergeCell ref="C46:J46"/>
    <mergeCell ref="C47:J47"/>
    <mergeCell ref="C48:J48"/>
    <mergeCell ref="C49:J49"/>
    <mergeCell ref="C50:J50"/>
    <mergeCell ref="C52:J52"/>
  </mergeCells>
  <headerFooter/>
</worksheet>
</file>

<file path=xl/worksheets/sheet2.xml><?xml version="1.0" encoding="utf-8"?>
<worksheet xmlns:r="http://schemas.openxmlformats.org/officeDocument/2006/relationships" xmlns="http://schemas.openxmlformats.org/spreadsheetml/2006/main">
  <sheetPr codeName=""/>
  <dimension ref="A1:J3339"/>
  <sheetViews>
    <sheetView workbookViewId="0"/>
  </sheetViews>
  <sheetFormatPr defaultRowHeight="15"/>
  <cols>
    <col min="1" max="1" width="41.4617919921875" customWidth="1"/>
    <col min="2" max="2" width="44.8426513671875" customWidth="1"/>
    <col min="3" max="3" width="53.90291976928711" customWidth="1"/>
    <col min="4" max="4" width="9.140625" customWidth="1"/>
    <col min="5" max="5" width="9.140625" customWidth="1"/>
    <col min="6" max="6" width="9.140625" customWidth="1"/>
    <col min="7" max="7" width="9.140625" customWidth="1"/>
    <col min="8" max="8" width="9.140625" customWidth="1"/>
    <col min="9" max="9" width="9.140625" customWidth="1"/>
    <col min="10" max="10" width="98.86283874511719" customWidth="1"/>
  </cols>
  <sheetData>
    <row r="1" s="1" customFormat="1">
      <c r="A1" s="2" t="s">
        <v>0</v>
      </c>
    </row>
    <row r="2"/>
    <row r="3"/>
    <row r="4"/>
    <row r="5" ht="48.879766845703124" customHeight="1">
      <c r="A5" s="9" t="s">
        <v>1</v>
      </c>
    </row>
    <row r="6">
      <c r="A6" s="28" t="s">
        <v>46</v>
      </c>
      <c r="B6" s="4" t="s">
        <v>47</v>
      </c>
    </row>
    <row r="7" ht="19.947477722167967" customHeight="1">
      <c r="A7" s="29" t="str">
        <f>HYPERLINK("#'Ändringshistorik'!C24", "Ändringshistorik: [1] ,[16] ,[25] ,[92] ,[131] ,[174]")</f>
        <v>Ändringshistorik: [1] ,[16] ,[25] ,[92] ,[131] ,[174]</v>
      </c>
      <c r="B7" s="39" t="s">
        <v>48</v>
      </c>
      <c r="C7" s="35" t="s">
        <v>49</v>
      </c>
      <c r="D7" s="36" t="s">
        <v>50</v>
      </c>
      <c r="E7" s="37"/>
      <c r="F7" s="37"/>
      <c r="G7" s="37"/>
      <c r="H7" s="37"/>
      <c r="I7" s="43"/>
      <c r="J7" s="29" t="str">
        <f>HYPERLINK("#'Ändringshistorik'!C25", "Ändringshistorik: [175] ,[176] ,[177]")</f>
        <v>Ändringshistorik: [175] ,[176] ,[177]</v>
      </c>
    </row>
    <row r="8" ht="19.947476196289063" customHeight="1">
      <c r="B8" s="40"/>
      <c r="C8" s="3" t="s">
        <v>51</v>
      </c>
      <c r="D8" s="9" t="s">
        <v>52</v>
      </c>
      <c r="I8" s="44"/>
    </row>
    <row r="9" ht="19.947476196289063" customHeight="1">
      <c r="B9" s="40"/>
      <c r="C9" s="3" t="s">
        <v>53</v>
      </c>
      <c r="D9" s="9" t="s">
        <v>54</v>
      </c>
      <c r="I9" s="44"/>
    </row>
    <row r="10">
      <c r="B10" s="40"/>
      <c r="I10" s="44"/>
    </row>
    <row r="11">
      <c r="B11" s="40"/>
      <c r="C11" s="7" t="s">
        <v>55</v>
      </c>
      <c r="I11" s="44"/>
    </row>
    <row r="12">
      <c r="B12" s="40"/>
      <c r="I12" s="44"/>
    </row>
    <row r="13" ht="19.947476196289063" customHeight="1">
      <c r="B13" s="41" t="s">
        <v>56</v>
      </c>
      <c r="C13" s="33" t="str">
        <f>HYPERLINK("#'Json-dokumentation'!A23", "Element av typen 'Innehåll'")</f>
        <v>Element av typen 'Innehåll'</v>
      </c>
      <c r="D13" s="31" t="s">
        <v>57</v>
      </c>
      <c r="E13" s="30"/>
      <c r="F13" s="30"/>
      <c r="G13" s="30"/>
      <c r="H13" s="30"/>
      <c r="I13" s="45"/>
      <c r="J13" s="29" t="str">
        <f>HYPERLINK("#'Ändringshistorik'!C31", "Ändringshistorik: [181]")</f>
        <v>Ändringshistorik: [181]</v>
      </c>
    </row>
    <row r="14">
      <c r="B14" s="40"/>
      <c r="C14" s="7" t="s">
        <v>55</v>
      </c>
      <c r="I14" s="44"/>
    </row>
    <row r="15">
      <c r="B15" s="40"/>
      <c r="I15" s="44"/>
    </row>
    <row r="16" ht="19.947476196289063" customHeight="1">
      <c r="B16" s="41" t="s">
        <v>58</v>
      </c>
      <c r="C16" s="33" t="str">
        <f>HYPERLINK("#'Json-dokumentation'!A61", "Ett eller flera element av typen 'Vårdtillfälle'")</f>
        <v>Ett eller flera element av typen 'Vårdtillfälle'</v>
      </c>
      <c r="D16" s="31" t="s">
        <v>59</v>
      </c>
      <c r="E16" s="30"/>
      <c r="F16" s="30"/>
      <c r="G16" s="30"/>
      <c r="H16" s="30"/>
      <c r="I16" s="45"/>
      <c r="J16" s="29" t="str">
        <f>HYPERLINK("#'Ändringshistorik'!C88", "Ändringshistorik: [130]")</f>
        <v>Ändringshistorik: [130]</v>
      </c>
    </row>
    <row r="17">
      <c r="B17" s="40"/>
      <c r="C17" s="34" t="s">
        <v>60</v>
      </c>
      <c r="I17" s="44"/>
    </row>
    <row r="18">
      <c r="B18" s="42"/>
      <c r="C18" s="38"/>
      <c r="D18" s="38"/>
      <c r="E18" s="38"/>
      <c r="F18" s="38"/>
      <c r="G18" s="38"/>
      <c r="H18" s="38"/>
      <c r="I18" s="46"/>
    </row>
    <row r="19"/>
    <row r="20"/>
    <row r="21"/>
    <row r="22" ht="19.947476196289063" customHeight="1">
      <c r="A22" s="9" t="s">
        <v>2</v>
      </c>
    </row>
    <row r="23">
      <c r="A23" s="28" t="s">
        <v>61</v>
      </c>
      <c r="B23" s="4" t="s">
        <v>47</v>
      </c>
      <c r="J23" s="29" t="str">
        <f>HYPERLINK("#'Ändringshistorik'!C31", "Ändringshistorik: [181]")</f>
        <v>Ändringshistorik: [181]</v>
      </c>
    </row>
    <row r="24" ht="19.947476196289063" customHeight="1">
      <c r="B24" s="39" t="s">
        <v>62</v>
      </c>
      <c r="C24" s="35" t="s">
        <v>49</v>
      </c>
      <c r="D24" s="36" t="s">
        <v>63</v>
      </c>
      <c r="E24" s="37"/>
      <c r="F24" s="37"/>
      <c r="G24" s="37"/>
      <c r="H24" s="37"/>
      <c r="I24" s="43"/>
    </row>
    <row r="25" ht="19.947476196289063" customHeight="1">
      <c r="B25" s="40"/>
      <c r="C25" s="3" t="s">
        <v>64</v>
      </c>
      <c r="D25" s="9" t="s">
        <v>65</v>
      </c>
      <c r="I25" s="44"/>
    </row>
    <row r="26" ht="19.947476196289063" customHeight="1">
      <c r="B26" s="40"/>
      <c r="C26" s="3" t="s">
        <v>66</v>
      </c>
      <c r="D26" s="9" t="s">
        <v>67</v>
      </c>
      <c r="I26" s="44"/>
    </row>
    <row r="27">
      <c r="B27" s="40"/>
      <c r="I27" s="44"/>
    </row>
    <row r="28">
      <c r="B28" s="40"/>
      <c r="C28" s="7" t="s">
        <v>55</v>
      </c>
      <c r="I28" s="44"/>
    </row>
    <row r="29">
      <c r="B29" s="40"/>
      <c r="I29" s="44"/>
    </row>
    <row r="30" ht="48.879766845703124" customHeight="1">
      <c r="B30" s="41" t="s">
        <v>68</v>
      </c>
      <c r="C30" s="33" t="s">
        <v>69</v>
      </c>
      <c r="D30" s="31" t="s">
        <v>70</v>
      </c>
      <c r="E30" s="30"/>
      <c r="F30" s="30"/>
      <c r="G30" s="30"/>
      <c r="H30" s="30"/>
      <c r="I30" s="45"/>
    </row>
    <row r="31">
      <c r="B31" s="40"/>
      <c r="C31" s="3" t="s">
        <v>71</v>
      </c>
      <c r="I31" s="44"/>
    </row>
    <row r="32">
      <c r="B32" s="40"/>
      <c r="I32" s="44"/>
    </row>
    <row r="33">
      <c r="B33" s="40"/>
      <c r="C33" s="7" t="s">
        <v>55</v>
      </c>
      <c r="I33" s="44"/>
    </row>
    <row r="34">
      <c r="B34" s="40"/>
      <c r="I34" s="44"/>
    </row>
    <row r="35" ht="34.413623046875" customHeight="1">
      <c r="B35" s="41" t="s">
        <v>72</v>
      </c>
      <c r="C35" s="33" t="s">
        <v>73</v>
      </c>
      <c r="D35" s="31" t="s">
        <v>74</v>
      </c>
      <c r="E35" s="30"/>
      <c r="F35" s="30"/>
      <c r="G35" s="30"/>
      <c r="H35" s="30"/>
      <c r="I35" s="45"/>
    </row>
    <row r="36">
      <c r="B36" s="40"/>
      <c r="I36" s="44"/>
    </row>
    <row r="37">
      <c r="B37" s="40"/>
      <c r="C37" s="7" t="s">
        <v>55</v>
      </c>
      <c r="I37" s="44"/>
    </row>
    <row r="38">
      <c r="B38" s="40"/>
      <c r="I38" s="44"/>
    </row>
    <row r="39" ht="222.473486328125" customHeight="1">
      <c r="B39" s="41" t="s">
        <v>75</v>
      </c>
      <c r="C39" s="33" t="s">
        <v>73</v>
      </c>
      <c r="D39" s="31" t="s">
        <v>76</v>
      </c>
      <c r="E39" s="30"/>
      <c r="F39" s="30"/>
      <c r="G39" s="30"/>
      <c r="H39" s="30"/>
      <c r="I39" s="45"/>
      <c r="J39" s="29" t="str">
        <f>HYPERLINK("#'Ändringshistorik'!C28", "Ändringshistorik: [178] ,[179]")</f>
        <v>Ändringshistorik: [178] ,[179]</v>
      </c>
    </row>
    <row r="40">
      <c r="B40" s="40"/>
      <c r="I40" s="44"/>
    </row>
    <row r="41">
      <c r="B41" s="40"/>
      <c r="C41" s="7" t="s">
        <v>55</v>
      </c>
      <c r="I41" s="44"/>
    </row>
    <row r="42">
      <c r="B42" s="40"/>
      <c r="I42" s="44"/>
    </row>
    <row r="43" ht="48.879766845703124" customHeight="1">
      <c r="B43" s="41" t="s">
        <v>77</v>
      </c>
      <c r="C43" s="33" t="s">
        <v>73</v>
      </c>
      <c r="D43" s="31" t="s">
        <v>78</v>
      </c>
      <c r="E43" s="30"/>
      <c r="F43" s="30"/>
      <c r="G43" s="30"/>
      <c r="H43" s="30"/>
      <c r="I43" s="45"/>
    </row>
    <row r="44">
      <c r="B44" s="40"/>
      <c r="I44" s="44"/>
    </row>
    <row r="45">
      <c r="B45" s="40"/>
      <c r="C45" s="7" t="s">
        <v>55</v>
      </c>
      <c r="I45" s="44"/>
    </row>
    <row r="46">
      <c r="B46" s="42"/>
      <c r="C46" s="38"/>
      <c r="D46" s="38"/>
      <c r="E46" s="38"/>
      <c r="F46" s="38"/>
      <c r="G46" s="38"/>
      <c r="H46" s="38"/>
      <c r="I46" s="46"/>
    </row>
    <row r="47"/>
    <row r="48">
      <c r="B48" s="4" t="s">
        <v>79</v>
      </c>
    </row>
    <row r="49" ht="19.947476196289063" customHeight="1">
      <c r="B49" s="49" t="s">
        <v>80</v>
      </c>
      <c r="C49" s="47" t="s">
        <v>81</v>
      </c>
      <c r="D49" s="48"/>
      <c r="E49" s="48"/>
      <c r="F49" s="48"/>
      <c r="G49" s="48"/>
      <c r="H49" s="48"/>
      <c r="I49" s="50"/>
    </row>
    <row r="50"/>
    <row r="51">
      <c r="B51" s="4" t="s">
        <v>82</v>
      </c>
    </row>
    <row r="52" ht="19.947476196289063" customHeight="1">
      <c r="B52" s="53" t="s">
        <v>83</v>
      </c>
      <c r="C52" s="36" t="s">
        <v>84</v>
      </c>
      <c r="D52" s="37"/>
      <c r="E52" s="37"/>
      <c r="F52" s="37"/>
      <c r="G52" s="37"/>
      <c r="H52" s="37"/>
      <c r="I52" s="43"/>
      <c r="J52" s="29" t="str">
        <f>HYPERLINK("#'Ändringshistorik'!C30", "Ändringshistorik: [180]")</f>
        <v>Ändringshistorik: [180]</v>
      </c>
    </row>
    <row r="53" ht="19.947476196289063" customHeight="1">
      <c r="B53" s="54" t="s">
        <v>85</v>
      </c>
      <c r="C53" s="31" t="s">
        <v>86</v>
      </c>
      <c r="D53" s="30"/>
      <c r="I53" s="44"/>
    </row>
    <row r="54" ht="19.947476196289063" customHeight="1">
      <c r="B54" s="54" t="s">
        <v>87</v>
      </c>
      <c r="C54" s="31" t="s">
        <v>88</v>
      </c>
      <c r="D54" s="30"/>
      <c r="I54" s="44"/>
    </row>
    <row r="55" ht="19.947476196289063" customHeight="1">
      <c r="B55" s="54" t="s">
        <v>89</v>
      </c>
      <c r="C55" s="31" t="s">
        <v>90</v>
      </c>
      <c r="D55" s="30"/>
      <c r="I55" s="44"/>
    </row>
    <row r="56" ht="19.947476196289063" customHeight="1">
      <c r="B56" s="55" t="s">
        <v>91</v>
      </c>
      <c r="C56" s="51" t="s">
        <v>92</v>
      </c>
      <c r="D56" s="52"/>
      <c r="E56" s="38"/>
      <c r="F56" s="38"/>
      <c r="G56" s="38"/>
      <c r="H56" s="38"/>
      <c r="I56" s="46"/>
    </row>
    <row r="57"/>
    <row r="58"/>
    <row r="59"/>
    <row r="60" ht="19.947476196289063" customHeight="1">
      <c r="A60" s="9" t="s">
        <v>3</v>
      </c>
    </row>
    <row r="61">
      <c r="A61" s="28" t="s">
        <v>93</v>
      </c>
      <c r="B61" s="4" t="s">
        <v>47</v>
      </c>
      <c r="J61" s="29" t="str">
        <f>HYPERLINK("#'Ändringshistorik'!C88", "Ändringshistorik: [130]")</f>
        <v>Ändringshistorik: [130]</v>
      </c>
    </row>
    <row r="62" ht="19.947476196289063" customHeight="1">
      <c r="B62" s="39" t="s">
        <v>94</v>
      </c>
      <c r="C62" s="56" t="str">
        <f>HYPERLINK("#'Json-dokumentation'!A154", "Element av typen 'PersonData'")</f>
        <v>Element av typen 'PersonData'</v>
      </c>
      <c r="D62" s="36" t="s">
        <v>95</v>
      </c>
      <c r="E62" s="37"/>
      <c r="F62" s="37"/>
      <c r="G62" s="37"/>
      <c r="H62" s="37"/>
      <c r="I62" s="43"/>
    </row>
    <row r="63">
      <c r="B63" s="40"/>
      <c r="C63" s="7" t="s">
        <v>55</v>
      </c>
      <c r="I63" s="44"/>
    </row>
    <row r="64">
      <c r="B64" s="40"/>
      <c r="I64" s="44"/>
    </row>
    <row r="65" ht="19.947476196289063" customHeight="1">
      <c r="B65" s="41" t="s">
        <v>96</v>
      </c>
      <c r="C65" s="33" t="str">
        <f>HYPERLINK("#'Json-dokumentation'!A212", "Element av typen 'VårdData'")</f>
        <v>Element av typen 'VårdData'</v>
      </c>
      <c r="D65" s="31" t="s">
        <v>97</v>
      </c>
      <c r="E65" s="30"/>
      <c r="F65" s="30"/>
      <c r="G65" s="30"/>
      <c r="H65" s="30"/>
      <c r="I65" s="45"/>
      <c r="J65" s="29" t="str">
        <f>HYPERLINK("#'Ändringshistorik'!C219", "Ändringshistorik: [2] ,[101] ,[129] ,[184]")</f>
        <v>Ändringshistorik: [2] ,[101] ,[129] ,[184]</v>
      </c>
    </row>
    <row r="66">
      <c r="B66" s="40"/>
      <c r="C66" s="7" t="s">
        <v>55</v>
      </c>
      <c r="I66" s="44"/>
    </row>
    <row r="67">
      <c r="B67" s="40"/>
      <c r="I67" s="44"/>
    </row>
    <row r="68" ht="77.81205444335937" customHeight="1">
      <c r="B68" s="41" t="s">
        <v>98</v>
      </c>
      <c r="C68" s="33" t="str">
        <f>HYPERLINK("#'Json-dokumentation'!A394", "Ett eller flera element av typen 'PreOperationskoder'")</f>
        <v>Ett eller flera element av typen 'PreOperationskoder'</v>
      </c>
      <c r="D68" s="31" t="s">
        <v>99</v>
      </c>
      <c r="E68" s="30"/>
      <c r="F68" s="30"/>
      <c r="G68" s="30"/>
      <c r="H68" s="30"/>
      <c r="I68" s="45"/>
    </row>
    <row r="69">
      <c r="B69" s="40"/>
      <c r="C69" s="34" t="s">
        <v>60</v>
      </c>
      <c r="I69" s="44"/>
    </row>
    <row r="70">
      <c r="B70" s="40"/>
      <c r="I70" s="44"/>
    </row>
    <row r="71" ht="34.413623046875" customHeight="1">
      <c r="B71" s="41" t="s">
        <v>100</v>
      </c>
      <c r="C71" s="33" t="str">
        <f>HYPERLINK("#'Json-dokumentation'!A415", "Ett eller flera element av typen 'BehandlingsStrategiPre2014'")</f>
        <v>Ett eller flera element av typen 'BehandlingsStrategiPre2014'</v>
      </c>
      <c r="D71" s="31" t="s">
        <v>101</v>
      </c>
      <c r="E71" s="30"/>
      <c r="F71" s="30"/>
      <c r="G71" s="30"/>
      <c r="H71" s="30"/>
      <c r="I71" s="45"/>
    </row>
    <row r="72">
      <c r="B72" s="40"/>
      <c r="C72" s="34" t="s">
        <v>60</v>
      </c>
      <c r="I72" s="44"/>
    </row>
    <row r="73">
      <c r="B73" s="40"/>
      <c r="I73" s="44"/>
    </row>
    <row r="74" ht="92.2781982421875" customHeight="1">
      <c r="B74" s="41" t="s">
        <v>102</v>
      </c>
      <c r="C74" s="33" t="str">
        <f>HYPERLINK("#'Json-dokumentation'!A514", "Ett eller flera element av typen 'BehandlingsStrategi2013'")</f>
        <v>Ett eller flera element av typen 'BehandlingsStrategi2013'</v>
      </c>
      <c r="D74" s="31" t="s">
        <v>103</v>
      </c>
      <c r="E74" s="30"/>
      <c r="F74" s="30"/>
      <c r="G74" s="30"/>
      <c r="H74" s="30"/>
      <c r="I74" s="45"/>
    </row>
    <row r="75">
      <c r="B75" s="40"/>
      <c r="C75" s="34" t="s">
        <v>60</v>
      </c>
      <c r="I75" s="44"/>
    </row>
    <row r="76">
      <c r="B76" s="40"/>
      <c r="I76" s="44"/>
    </row>
    <row r="77" ht="34.413623046875" customHeight="1">
      <c r="B77" s="41" t="s">
        <v>104</v>
      </c>
      <c r="C77" s="33" t="str">
        <f>HYPERLINK("#'Json-dokumentation'!A587", "Element av typen 'SAPS3'")</f>
        <v>Element av typen 'SAPS3'</v>
      </c>
      <c r="D77" s="31" t="s">
        <v>105</v>
      </c>
      <c r="E77" s="30"/>
      <c r="F77" s="30"/>
      <c r="G77" s="30"/>
      <c r="H77" s="30"/>
      <c r="I77" s="45"/>
    </row>
    <row r="78">
      <c r="B78" s="40"/>
      <c r="C78" s="34" t="s">
        <v>60</v>
      </c>
      <c r="I78" s="44"/>
    </row>
    <row r="79">
      <c r="B79" s="40"/>
      <c r="I79" s="44"/>
    </row>
    <row r="80" ht="19.947476196289063" customHeight="1">
      <c r="B80" s="41" t="s">
        <v>106</v>
      </c>
      <c r="C80" s="33" t="str">
        <f>HYPERLINK("#'Json-dokumentation'!A792", "Element av typen 'Higgins'")</f>
        <v>Element av typen 'Higgins'</v>
      </c>
      <c r="D80" s="31" t="s">
        <v>107</v>
      </c>
      <c r="E80" s="30"/>
      <c r="F80" s="30"/>
      <c r="G80" s="30"/>
      <c r="H80" s="30"/>
      <c r="I80" s="45"/>
    </row>
    <row r="81">
      <c r="B81" s="40"/>
      <c r="C81" s="34" t="s">
        <v>60</v>
      </c>
      <c r="I81" s="44"/>
    </row>
    <row r="82">
      <c r="B82" s="40"/>
      <c r="I82" s="44"/>
    </row>
    <row r="83" ht="92.2781982421875" customHeight="1">
      <c r="B83" s="41" t="s">
        <v>108</v>
      </c>
      <c r="C83" s="33" t="str">
        <f>HYPERLINK("#'Json-dokumentation'!A928", "Element av typen 'ClinicalFrailtyScaleData'")</f>
        <v>Element av typen 'ClinicalFrailtyScaleData'</v>
      </c>
      <c r="D83" s="31" t="s">
        <v>109</v>
      </c>
      <c r="E83" s="30"/>
      <c r="F83" s="30"/>
      <c r="G83" s="30"/>
      <c r="H83" s="30"/>
      <c r="I83" s="45"/>
    </row>
    <row r="84">
      <c r="B84" s="40"/>
      <c r="C84" s="34" t="s">
        <v>60</v>
      </c>
      <c r="I84" s="44"/>
    </row>
    <row r="85">
      <c r="B85" s="40"/>
      <c r="I85" s="44"/>
    </row>
    <row r="86" ht="106.7443359375" customHeight="1">
      <c r="B86" s="41" t="s">
        <v>110</v>
      </c>
      <c r="C86" s="33" t="str">
        <f>HYPERLINK("#'Json-dokumentation'!A957", "Element av typen 'PIM2'")</f>
        <v>Element av typen 'PIM2'</v>
      </c>
      <c r="D86" s="31" t="s">
        <v>111</v>
      </c>
      <c r="E86" s="30"/>
      <c r="F86" s="30"/>
      <c r="G86" s="30"/>
      <c r="H86" s="30"/>
      <c r="I86" s="45"/>
    </row>
    <row r="87">
      <c r="B87" s="40"/>
      <c r="C87" s="34" t="s">
        <v>60</v>
      </c>
      <c r="I87" s="44"/>
    </row>
    <row r="88">
      <c r="B88" s="40"/>
      <c r="I88" s="44"/>
    </row>
    <row r="89" ht="48.879766845703124" customHeight="1">
      <c r="B89" s="41" t="s">
        <v>112</v>
      </c>
      <c r="C89" s="33" t="str">
        <f>HYPERLINK("#'Json-dokumentation'!A1055", "Element av typen 'PIM3'")</f>
        <v>Element av typen 'PIM3'</v>
      </c>
      <c r="D89" s="31" t="s">
        <v>113</v>
      </c>
      <c r="E89" s="30"/>
      <c r="F89" s="30"/>
      <c r="G89" s="30"/>
      <c r="H89" s="30"/>
      <c r="I89" s="45"/>
    </row>
    <row r="90">
      <c r="B90" s="40"/>
      <c r="C90" s="34" t="s">
        <v>60</v>
      </c>
      <c r="I90" s="44"/>
    </row>
    <row r="91">
      <c r="B91" s="40"/>
      <c r="I91" s="44"/>
    </row>
    <row r="92" ht="34.413623046875" customHeight="1">
      <c r="B92" s="41" t="s">
        <v>114</v>
      </c>
      <c r="C92" s="33" t="str">
        <f>HYPERLINK("#'Json-dokumentation'!A1171", "Element av typen 'SOFAData'")</f>
        <v>Element av typen 'SOFAData'</v>
      </c>
      <c r="D92" s="31" t="s">
        <v>115</v>
      </c>
      <c r="E92" s="30"/>
      <c r="F92" s="30"/>
      <c r="G92" s="30"/>
      <c r="H92" s="30"/>
      <c r="I92" s="45"/>
    </row>
    <row r="93">
      <c r="B93" s="40"/>
      <c r="C93" s="34" t="s">
        <v>60</v>
      </c>
      <c r="I93" s="44"/>
    </row>
    <row r="94">
      <c r="B94" s="40"/>
      <c r="I94" s="44"/>
    </row>
    <row r="95" ht="63.34591064453125" customHeight="1">
      <c r="B95" s="41" t="s">
        <v>116</v>
      </c>
      <c r="C95" s="33" t="str">
        <f>HYPERLINK("#'Json-dokumentation'!A1198", "Ett eller flera element av typen 'DagligSOFA'")</f>
        <v>Ett eller flera element av typen 'DagligSOFA'</v>
      </c>
      <c r="D95" s="31" t="s">
        <v>117</v>
      </c>
      <c r="E95" s="30"/>
      <c r="F95" s="30"/>
      <c r="G95" s="30"/>
      <c r="H95" s="30"/>
      <c r="I95" s="45"/>
      <c r="J95" s="29" t="str">
        <f>HYPERLINK("#'Ändringshistorik'!C204", "Ändringshistorik: [31] ,[41]")</f>
        <v>Ändringshistorik: [31] ,[41]</v>
      </c>
    </row>
    <row r="96">
      <c r="B96" s="40"/>
      <c r="C96" s="34" t="s">
        <v>60</v>
      </c>
      <c r="I96" s="44"/>
    </row>
    <row r="97">
      <c r="B97" s="40"/>
      <c r="I97" s="44"/>
    </row>
    <row r="98" ht="34.413623046875" customHeight="1">
      <c r="B98" s="41" t="s">
        <v>118</v>
      </c>
      <c r="C98" s="33" t="str">
        <f>HYPERLINK("#'Json-dokumentation'!A1375", "Element av typen 'Avliden2009'")</f>
        <v>Element av typen 'Avliden2009'</v>
      </c>
      <c r="D98" s="31" t="s">
        <v>119</v>
      </c>
      <c r="E98" s="30"/>
      <c r="F98" s="30"/>
      <c r="G98" s="30"/>
      <c r="H98" s="30"/>
      <c r="I98" s="45"/>
    </row>
    <row r="99">
      <c r="B99" s="40"/>
      <c r="C99" s="34" t="s">
        <v>60</v>
      </c>
      <c r="I99" s="44"/>
    </row>
    <row r="100">
      <c r="B100" s="40"/>
      <c r="I100" s="44"/>
    </row>
    <row r="101" ht="34.413623046875" customHeight="1">
      <c r="B101" s="41" t="s">
        <v>120</v>
      </c>
      <c r="C101" s="33" t="str">
        <f>HYPERLINK("#'Json-dokumentation'!A1464", "Element av typen 'Avliden2016'")</f>
        <v>Element av typen 'Avliden2016'</v>
      </c>
      <c r="D101" s="31" t="s">
        <v>121</v>
      </c>
      <c r="E101" s="30"/>
      <c r="F101" s="30"/>
      <c r="G101" s="30"/>
      <c r="H101" s="30"/>
      <c r="I101" s="45"/>
    </row>
    <row r="102">
      <c r="B102" s="40"/>
      <c r="C102" s="34" t="s">
        <v>60</v>
      </c>
      <c r="I102" s="44"/>
    </row>
    <row r="103">
      <c r="B103" s="40"/>
      <c r="I103" s="44"/>
    </row>
    <row r="104" ht="19.947476196289063" customHeight="1">
      <c r="B104" s="41" t="s">
        <v>122</v>
      </c>
      <c r="C104" s="33" t="str">
        <f>HYPERLINK("#'Json-dokumentation'!A1565", "Element av typen 'Avliden2020'")</f>
        <v>Element av typen 'Avliden2020'</v>
      </c>
      <c r="D104" s="31" t="s">
        <v>123</v>
      </c>
      <c r="E104" s="30"/>
      <c r="F104" s="30"/>
      <c r="G104" s="30"/>
      <c r="H104" s="30"/>
      <c r="I104" s="45"/>
      <c r="J104" s="29" t="str">
        <f>HYPERLINK("#'Ändringshistorik'!C228", "Ändringshistorik: [11] ,[12] ,[13] ,[14]")</f>
        <v>Ändringshistorik: [11] ,[12] ,[13] ,[14]</v>
      </c>
    </row>
    <row r="105">
      <c r="B105" s="40"/>
      <c r="C105" s="34" t="s">
        <v>60</v>
      </c>
      <c r="I105" s="44"/>
    </row>
    <row r="106">
      <c r="B106" s="40"/>
      <c r="I106" s="44"/>
    </row>
    <row r="107" ht="19.947476196289063" customHeight="1">
      <c r="B107" s="41" t="s">
        <v>124</v>
      </c>
      <c r="C107" s="33" t="str">
        <f>HYPERLINK("#'Json-dokumentation'!A1750", "Element av typen 'Avliden2024'")</f>
        <v>Element av typen 'Avliden2024'</v>
      </c>
      <c r="D107" s="31" t="s">
        <v>125</v>
      </c>
      <c r="E107" s="30"/>
      <c r="F107" s="30"/>
      <c r="G107" s="30"/>
      <c r="H107" s="30"/>
      <c r="I107" s="45"/>
      <c r="J107" s="29" t="str">
        <f>HYPERLINK("#'Ändringshistorik'!C205", "Ändringshistorik: [32] ,[48] ,[49] ,[50] ,[51] ,[52] ,[53] ,[54] ,[55] ,[56] ,[68] ,[69] ,[70] ,[71] ,[72] ,[73] ,[74] ,[75] ,[76] ,[77] ,[78] ,[79] ,[80] ,[81] ,[82] ,[83]")</f>
        <v>Ändringshistorik: [32] ,[48] ,[49] ,[50] ,[51] ,[52] ,[53] ,[54] ,[55] ,[56] ,[68] ,[69] ,[70] ,[71] ,[72] ,[73] ,[74] ,[75] ,[76] ,[77] ,[78] ,[79] ,[80] ,[81] ,[82] ,[83]</v>
      </c>
    </row>
    <row r="108">
      <c r="B108" s="40"/>
      <c r="C108" s="34" t="s">
        <v>60</v>
      </c>
      <c r="I108" s="44"/>
    </row>
    <row r="109">
      <c r="B109" s="40"/>
      <c r="I109" s="44"/>
    </row>
    <row r="110" ht="92.2781982421875" customHeight="1">
      <c r="B110" s="41" t="s">
        <v>126</v>
      </c>
      <c r="C110" s="33" t="str">
        <f>HYPERLINK("#'Json-dokumentation'!A1974", "Element av typen 'ViktOchLängd'")</f>
        <v>Element av typen 'ViktOchLängd'</v>
      </c>
      <c r="D110" s="31" t="s">
        <v>127</v>
      </c>
      <c r="E110" s="30"/>
      <c r="F110" s="30"/>
      <c r="G110" s="30"/>
      <c r="H110" s="30"/>
      <c r="I110" s="45"/>
    </row>
    <row r="111">
      <c r="B111" s="40"/>
      <c r="C111" s="34" t="s">
        <v>60</v>
      </c>
      <c r="I111" s="44"/>
    </row>
    <row r="112">
      <c r="B112" s="40"/>
      <c r="I112" s="44"/>
    </row>
    <row r="113" ht="77.81205444335937" customHeight="1">
      <c r="B113" s="41" t="s">
        <v>128</v>
      </c>
      <c r="C113" s="33" t="str">
        <f>HYPERLINK("#'Json-dokumentation'!A2013", "Ett eller flera element av typen 'Komplikation2012'")</f>
        <v>Ett eller flera element av typen 'Komplikation2012'</v>
      </c>
      <c r="D113" s="31" t="s">
        <v>129</v>
      </c>
      <c r="E113" s="30"/>
      <c r="F113" s="30"/>
      <c r="G113" s="30"/>
      <c r="H113" s="30"/>
      <c r="I113" s="45"/>
    </row>
    <row r="114">
      <c r="B114" s="40"/>
      <c r="C114" s="34" t="s">
        <v>60</v>
      </c>
      <c r="I114" s="44"/>
    </row>
    <row r="115">
      <c r="B115" s="40"/>
      <c r="I115" s="44"/>
    </row>
    <row r="116" ht="106.7443359375" customHeight="1">
      <c r="B116" s="41" t="s">
        <v>130</v>
      </c>
      <c r="C116" s="33" t="str">
        <f>HYPERLINK("#'Json-dokumentation'!A2043", "Ett eller flera element av typen 'VTS5'")</f>
        <v>Ett eller flera element av typen 'VTS5'</v>
      </c>
      <c r="D116" s="31" t="s">
        <v>131</v>
      </c>
      <c r="E116" s="30"/>
      <c r="F116" s="30"/>
      <c r="G116" s="30"/>
      <c r="H116" s="30"/>
      <c r="I116" s="45"/>
    </row>
    <row r="117">
      <c r="B117" s="40"/>
      <c r="C117" s="34" t="s">
        <v>60</v>
      </c>
      <c r="I117" s="44"/>
    </row>
    <row r="118">
      <c r="B118" s="40"/>
      <c r="I118" s="44"/>
    </row>
    <row r="119" ht="92.2781982421875" customHeight="1">
      <c r="B119" s="41" t="s">
        <v>132</v>
      </c>
      <c r="C119" s="33" t="str">
        <f>HYPERLINK("#'Json-dokumentation'!A2140", "Ett eller flera element av typen 'VTS2014'")</f>
        <v>Ett eller flera element av typen 'VTS2014'</v>
      </c>
      <c r="D119" s="31" t="s">
        <v>133</v>
      </c>
      <c r="E119" s="30"/>
      <c r="F119" s="30"/>
      <c r="G119" s="30"/>
      <c r="H119" s="30"/>
      <c r="I119" s="45"/>
    </row>
    <row r="120">
      <c r="B120" s="40"/>
      <c r="C120" s="34" t="s">
        <v>60</v>
      </c>
      <c r="I120" s="44"/>
    </row>
    <row r="121">
      <c r="B121" s="40"/>
      <c r="I121" s="44"/>
    </row>
    <row r="122" ht="34.413623046875" customHeight="1">
      <c r="B122" s="41" t="s">
        <v>134</v>
      </c>
      <c r="C122" s="33" t="str">
        <f>HYPERLINK("#'Json-dokumentation'!A2232", "Ett eller flera element av typen 'NEMS'")</f>
        <v>Ett eller flera element av typen 'NEMS'</v>
      </c>
      <c r="D122" s="31" t="s">
        <v>135</v>
      </c>
      <c r="E122" s="30"/>
      <c r="F122" s="30"/>
      <c r="G122" s="30"/>
      <c r="H122" s="30"/>
      <c r="I122" s="45"/>
    </row>
    <row r="123">
      <c r="B123" s="40"/>
      <c r="C123" s="34" t="s">
        <v>60</v>
      </c>
      <c r="I123" s="44"/>
    </row>
    <row r="124">
      <c r="B124" s="40"/>
      <c r="I124" s="44"/>
    </row>
    <row r="125" ht="135.67662353515624" customHeight="1">
      <c r="B125" s="41" t="s">
        <v>136</v>
      </c>
      <c r="C125" s="33" t="str">
        <f>HYPERLINK("#'Json-dokumentation'!A2294", "Ett eller flera element av typen 'Åtgärd'")</f>
        <v>Ett eller flera element av typen 'Åtgärd'</v>
      </c>
      <c r="D125" s="31" t="s">
        <v>137</v>
      </c>
      <c r="E125" s="30"/>
      <c r="F125" s="30"/>
      <c r="G125" s="30"/>
      <c r="H125" s="30"/>
      <c r="I125" s="45"/>
    </row>
    <row r="126">
      <c r="B126" s="40"/>
      <c r="C126" s="34" t="s">
        <v>60</v>
      </c>
      <c r="I126" s="44"/>
    </row>
    <row r="127">
      <c r="B127" s="40"/>
      <c r="I127" s="44"/>
    </row>
    <row r="128" ht="135.67662353515624" customHeight="1">
      <c r="B128" s="41" t="s">
        <v>138</v>
      </c>
      <c r="C128" s="33" t="str">
        <f>HYPERLINK("#'Json-dokumentation'!A2337", "Ett eller flera element av typen 'DiagnosKod'")</f>
        <v>Ett eller flera element av typen 'DiagnosKod'</v>
      </c>
      <c r="D128" s="31" t="s">
        <v>26</v>
      </c>
      <c r="E128" s="30"/>
      <c r="F128" s="30"/>
      <c r="G128" s="30"/>
      <c r="H128" s="30"/>
      <c r="I128" s="45"/>
    </row>
    <row r="129">
      <c r="B129" s="40"/>
      <c r="C129" s="34" t="s">
        <v>60</v>
      </c>
      <c r="I129" s="44"/>
    </row>
    <row r="130">
      <c r="B130" s="40"/>
      <c r="I130" s="44"/>
    </row>
    <row r="131" ht="19.947476196289063" customHeight="1">
      <c r="B131" s="41" t="s">
        <v>139</v>
      </c>
      <c r="C131" s="33" t="str">
        <f>HYPERLINK("#'Json-dokumentation'!A2360", "Ett eller flera element av typen 'Sederingsmål'")</f>
        <v>Ett eller flera element av typen 'Sederingsmål'</v>
      </c>
      <c r="D131" s="31" t="s">
        <v>140</v>
      </c>
      <c r="E131" s="30"/>
      <c r="F131" s="30"/>
      <c r="G131" s="30"/>
      <c r="H131" s="30"/>
      <c r="I131" s="45"/>
    </row>
    <row r="132">
      <c r="B132" s="40"/>
      <c r="C132" s="34" t="s">
        <v>60</v>
      </c>
      <c r="I132" s="44"/>
    </row>
    <row r="133">
      <c r="B133" s="40"/>
      <c r="I133" s="44"/>
    </row>
    <row r="134" ht="19.947476196289063" customHeight="1">
      <c r="B134" s="41" t="s">
        <v>141</v>
      </c>
      <c r="C134" s="33" t="str">
        <f>HYPERLINK("#'Json-dokumentation'!A2404", "Ett eller flera element av typen 'OmvårdnadSmärta'")</f>
        <v>Ett eller flera element av typen 'OmvårdnadSmärta'</v>
      </c>
      <c r="D134" s="31" t="s">
        <v>142</v>
      </c>
      <c r="E134" s="30"/>
      <c r="F134" s="30"/>
      <c r="G134" s="30"/>
      <c r="H134" s="30"/>
      <c r="I134" s="45"/>
      <c r="J134" s="29" t="str">
        <f>HYPERLINK("#'Ändringshistorik'!C212", "Ändringshistorik: [17] ,[27] ,[28] ,[194] ,[195]")</f>
        <v>Ändringshistorik: [17] ,[27] ,[28] ,[194] ,[195]</v>
      </c>
    </row>
    <row r="135">
      <c r="B135" s="40"/>
      <c r="C135" s="34" t="s">
        <v>60</v>
      </c>
      <c r="I135" s="44"/>
    </row>
    <row r="136">
      <c r="B136" s="40"/>
      <c r="I136" s="44"/>
    </row>
    <row r="137" ht="19.947476196289063" customHeight="1">
      <c r="B137" s="41" t="s">
        <v>143</v>
      </c>
      <c r="C137" s="33" t="str">
        <f>HYPERLINK("#'Json-dokumentation'!A2494", "Ett eller flera element av typen 'OmvårdnadSedering'")</f>
        <v>Ett eller flera element av typen 'OmvårdnadSedering'</v>
      </c>
      <c r="D137" s="31" t="s">
        <v>144</v>
      </c>
      <c r="E137" s="30"/>
      <c r="F137" s="30"/>
      <c r="G137" s="30"/>
      <c r="H137" s="30"/>
      <c r="I137" s="45"/>
      <c r="J137" s="29" t="str">
        <f>HYPERLINK("#'Ändringshistorik'!C213", "Ändringshistorik: [18] ,[29] ,[197]")</f>
        <v>Ändringshistorik: [18] ,[29] ,[197]</v>
      </c>
    </row>
    <row r="138">
      <c r="B138" s="40"/>
      <c r="C138" s="34" t="s">
        <v>60</v>
      </c>
      <c r="I138" s="44"/>
    </row>
    <row r="139">
      <c r="B139" s="40"/>
      <c r="I139" s="44"/>
    </row>
    <row r="140" ht="19.947476196289063" customHeight="1">
      <c r="B140" s="41" t="s">
        <v>145</v>
      </c>
      <c r="C140" s="33" t="str">
        <f>HYPERLINK("#'Json-dokumentation'!A2604", "Ett eller flera element av typen 'OmvårdnadDelirium'")</f>
        <v>Ett eller flera element av typen 'OmvårdnadDelirium'</v>
      </c>
      <c r="D140" s="31" t="s">
        <v>146</v>
      </c>
      <c r="E140" s="30"/>
      <c r="F140" s="30"/>
      <c r="G140" s="30"/>
      <c r="H140" s="30"/>
      <c r="I140" s="45"/>
      <c r="J140" s="29" t="str">
        <f>HYPERLINK("#'Ändringshistorik'!C214", "Ändringshistorik: [19] ,[30] ,[199]")</f>
        <v>Ändringshistorik: [19] ,[30] ,[199]</v>
      </c>
    </row>
    <row r="141">
      <c r="B141" s="40"/>
      <c r="C141" s="34" t="s">
        <v>60</v>
      </c>
      <c r="I141" s="44"/>
    </row>
    <row r="142">
      <c r="B142" s="42"/>
      <c r="C142" s="38"/>
      <c r="D142" s="38"/>
      <c r="E142" s="38"/>
      <c r="F142" s="38"/>
      <c r="G142" s="38"/>
      <c r="H142" s="38"/>
      <c r="I142" s="46"/>
    </row>
    <row r="143"/>
    <row r="144">
      <c r="B144" s="4" t="s">
        <v>82</v>
      </c>
    </row>
    <row r="145" ht="19.947476196289063" customHeight="1">
      <c r="B145" s="53" t="s">
        <v>147</v>
      </c>
      <c r="C145" s="36" t="s">
        <v>148</v>
      </c>
      <c r="D145" s="37"/>
      <c r="E145" s="37"/>
      <c r="F145" s="37"/>
      <c r="G145" s="37"/>
      <c r="H145" s="37"/>
      <c r="I145" s="43"/>
    </row>
    <row r="146" ht="19.947476196289063" customHeight="1">
      <c r="B146" s="54" t="s">
        <v>149</v>
      </c>
      <c r="C146" s="31" t="s">
        <v>150</v>
      </c>
      <c r="D146" s="30"/>
      <c r="I146" s="44"/>
    </row>
    <row r="147" ht="19.947476196289063" customHeight="1">
      <c r="B147" s="54" t="s">
        <v>151</v>
      </c>
      <c r="C147" s="31" t="s">
        <v>152</v>
      </c>
      <c r="D147" s="30"/>
      <c r="I147" s="44"/>
      <c r="J147" s="29" t="str">
        <f>HYPERLINK("#'Ändringshistorik'!C206", "Ändringshistorik: [33]")</f>
        <v>Ändringshistorik: [33]</v>
      </c>
    </row>
    <row r="148" ht="19.947476196289063" customHeight="1">
      <c r="B148" s="54" t="s">
        <v>153</v>
      </c>
      <c r="C148" s="31" t="s">
        <v>154</v>
      </c>
      <c r="D148" s="30"/>
      <c r="I148" s="44"/>
    </row>
    <row r="149" ht="19.947476196289063" customHeight="1">
      <c r="B149" s="55" t="s">
        <v>155</v>
      </c>
      <c r="C149" s="51" t="s">
        <v>156</v>
      </c>
      <c r="D149" s="52"/>
      <c r="E149" s="38"/>
      <c r="F149" s="38"/>
      <c r="G149" s="38"/>
      <c r="H149" s="38"/>
      <c r="I149" s="46"/>
    </row>
    <row r="150"/>
    <row r="151"/>
    <row r="152"/>
    <row r="153" ht="19.947476196289063" customHeight="1">
      <c r="A153" s="9" t="s">
        <v>4</v>
      </c>
    </row>
    <row r="154">
      <c r="A154" s="28" t="s">
        <v>157</v>
      </c>
      <c r="B154" s="4" t="s">
        <v>47</v>
      </c>
    </row>
    <row r="155" ht="92.2781982421875" customHeight="1">
      <c r="B155" s="39" t="s">
        <v>158</v>
      </c>
      <c r="C155" s="35" t="s">
        <v>49</v>
      </c>
      <c r="D155" s="36" t="s">
        <v>159</v>
      </c>
      <c r="E155" s="37"/>
      <c r="F155" s="37"/>
      <c r="G155" s="37"/>
      <c r="H155" s="37"/>
      <c r="I155" s="43"/>
    </row>
    <row r="156" ht="19.947476196289063" customHeight="1">
      <c r="B156" s="40"/>
      <c r="C156" s="3" t="s">
        <v>160</v>
      </c>
      <c r="D156" s="9" t="s">
        <v>161</v>
      </c>
      <c r="I156" s="44"/>
    </row>
    <row r="157" ht="19.947476196289063" customHeight="1">
      <c r="B157" s="40"/>
      <c r="C157" s="3" t="s">
        <v>162</v>
      </c>
      <c r="D157" s="9" t="s">
        <v>163</v>
      </c>
      <c r="I157" s="44"/>
    </row>
    <row r="158" ht="19.947476196289063" customHeight="1">
      <c r="B158" s="40"/>
      <c r="C158" s="3" t="s">
        <v>164</v>
      </c>
      <c r="D158" s="9" t="s">
        <v>165</v>
      </c>
      <c r="I158" s="44"/>
    </row>
    <row r="159" ht="19.947476196289063" customHeight="1">
      <c r="B159" s="40"/>
      <c r="C159" s="3" t="s">
        <v>166</v>
      </c>
      <c r="D159" s="9" t="s">
        <v>167</v>
      </c>
      <c r="I159" s="44"/>
    </row>
    <row r="160">
      <c r="B160" s="40"/>
      <c r="I160" s="44"/>
    </row>
    <row r="161">
      <c r="B161" s="40"/>
      <c r="C161" s="7" t="s">
        <v>55</v>
      </c>
      <c r="I161" s="44"/>
    </row>
    <row r="162">
      <c r="B162" s="40"/>
      <c r="I162" s="44"/>
    </row>
    <row r="163" ht="77.81205444335937" customHeight="1">
      <c r="B163" s="41" t="s">
        <v>168</v>
      </c>
      <c r="C163" s="33" t="s">
        <v>69</v>
      </c>
      <c r="D163" s="31" t="s">
        <v>169</v>
      </c>
      <c r="E163" s="30"/>
      <c r="F163" s="30"/>
      <c r="G163" s="30"/>
      <c r="H163" s="30"/>
      <c r="I163" s="45"/>
    </row>
    <row r="164">
      <c r="B164" s="40"/>
      <c r="C164" s="3" t="s">
        <v>170</v>
      </c>
      <c r="I164" s="44"/>
    </row>
    <row r="165">
      <c r="B165" s="40"/>
      <c r="I165" s="44"/>
    </row>
    <row r="166">
      <c r="B166" s="40"/>
      <c r="C166" s="7" t="s">
        <v>55</v>
      </c>
      <c r="I166" s="44"/>
    </row>
    <row r="167">
      <c r="B167" s="40"/>
      <c r="I167" s="44"/>
    </row>
    <row r="168" ht="150.1427734375" customHeight="1">
      <c r="B168" s="41" t="s">
        <v>171</v>
      </c>
      <c r="C168" s="32" t="s">
        <v>49</v>
      </c>
      <c r="D168" s="31" t="s">
        <v>172</v>
      </c>
      <c r="E168" s="30"/>
      <c r="F168" s="30"/>
      <c r="G168" s="30"/>
      <c r="H168" s="30"/>
      <c r="I168" s="45"/>
    </row>
    <row r="169" ht="19.947476196289063" customHeight="1">
      <c r="B169" s="40"/>
      <c r="C169" s="3" t="s">
        <v>173</v>
      </c>
      <c r="D169" s="9" t="s">
        <v>174</v>
      </c>
      <c r="I169" s="44"/>
    </row>
    <row r="170" ht="19.947476196289063" customHeight="1">
      <c r="B170" s="40"/>
      <c r="C170" s="3" t="s">
        <v>175</v>
      </c>
      <c r="D170" s="9" t="s">
        <v>176</v>
      </c>
      <c r="I170" s="44"/>
    </row>
    <row r="171" ht="34.413623046875" customHeight="1">
      <c r="B171" s="40"/>
      <c r="C171" s="3" t="s">
        <v>177</v>
      </c>
      <c r="D171" s="9" t="s">
        <v>178</v>
      </c>
      <c r="I171" s="44"/>
    </row>
    <row r="172">
      <c r="B172" s="40"/>
      <c r="I172" s="44"/>
    </row>
    <row r="173">
      <c r="B173" s="40"/>
      <c r="C173" s="34" t="s">
        <v>60</v>
      </c>
      <c r="I173" s="44"/>
    </row>
    <row r="174">
      <c r="B174" s="40"/>
      <c r="I174" s="44"/>
    </row>
    <row r="175" ht="77.81205444335937" customHeight="1">
      <c r="B175" s="41" t="s">
        <v>179</v>
      </c>
      <c r="C175" s="33" t="s">
        <v>73</v>
      </c>
      <c r="D175" s="31" t="s">
        <v>180</v>
      </c>
      <c r="E175" s="30"/>
      <c r="F175" s="30"/>
      <c r="G175" s="30"/>
      <c r="H175" s="30"/>
      <c r="I175" s="45"/>
    </row>
    <row r="176">
      <c r="B176" s="40"/>
      <c r="I176" s="44"/>
    </row>
    <row r="177">
      <c r="B177" s="40"/>
      <c r="C177" s="34" t="s">
        <v>60</v>
      </c>
      <c r="I177" s="44"/>
    </row>
    <row r="178">
      <c r="B178" s="40"/>
      <c r="I178" s="44"/>
    </row>
    <row r="179" ht="77.81205444335937" customHeight="1">
      <c r="B179" s="41" t="s">
        <v>181</v>
      </c>
      <c r="C179" s="33" t="s">
        <v>182</v>
      </c>
      <c r="D179" s="31" t="s">
        <v>183</v>
      </c>
      <c r="E179" s="30"/>
      <c r="F179" s="30"/>
      <c r="G179" s="30"/>
      <c r="H179" s="30"/>
      <c r="I179" s="45"/>
    </row>
    <row r="180">
      <c r="B180" s="40"/>
      <c r="C180" s="3" t="s">
        <v>184</v>
      </c>
      <c r="I180" s="44"/>
    </row>
    <row r="181">
      <c r="B181" s="40"/>
      <c r="I181" s="44"/>
    </row>
    <row r="182">
      <c r="B182" s="40"/>
      <c r="C182" s="7" t="s">
        <v>55</v>
      </c>
      <c r="I182" s="44"/>
    </row>
    <row r="183">
      <c r="B183" s="40"/>
      <c r="I183" s="44"/>
    </row>
    <row r="184" ht="92.2781982421875" customHeight="1">
      <c r="B184" s="41" t="s">
        <v>185</v>
      </c>
      <c r="C184" s="33" t="s">
        <v>182</v>
      </c>
      <c r="D184" s="31" t="s">
        <v>186</v>
      </c>
      <c r="E184" s="30"/>
      <c r="F184" s="30"/>
      <c r="G184" s="30"/>
      <c r="H184" s="30"/>
      <c r="I184" s="45"/>
    </row>
    <row r="185">
      <c r="B185" s="40"/>
      <c r="C185" s="3" t="s">
        <v>187</v>
      </c>
      <c r="I185" s="44"/>
    </row>
    <row r="186">
      <c r="B186" s="40"/>
      <c r="I186" s="44"/>
    </row>
    <row r="187">
      <c r="B187" s="40"/>
      <c r="C187" s="34" t="s">
        <v>60</v>
      </c>
      <c r="I187" s="44"/>
    </row>
    <row r="188">
      <c r="B188" s="40"/>
      <c r="I188" s="44"/>
    </row>
    <row r="189" ht="19.947476196289063" customHeight="1">
      <c r="B189" s="41" t="s">
        <v>188</v>
      </c>
      <c r="C189" s="33" t="s">
        <v>182</v>
      </c>
      <c r="D189" s="31" t="s">
        <v>189</v>
      </c>
      <c r="E189" s="30"/>
      <c r="F189" s="30"/>
      <c r="G189" s="30"/>
      <c r="H189" s="30"/>
      <c r="I189" s="45"/>
    </row>
    <row r="190">
      <c r="B190" s="40"/>
      <c r="C190" s="3" t="s">
        <v>190</v>
      </c>
      <c r="I190" s="44"/>
    </row>
    <row r="191">
      <c r="B191" s="40"/>
      <c r="I191" s="44"/>
    </row>
    <row r="192">
      <c r="B192" s="40"/>
      <c r="C192" s="34" t="s">
        <v>60</v>
      </c>
      <c r="I192" s="44"/>
    </row>
    <row r="193">
      <c r="B193" s="42"/>
      <c r="C193" s="38"/>
      <c r="D193" s="38"/>
      <c r="E193" s="38"/>
      <c r="F193" s="38"/>
      <c r="G193" s="38"/>
      <c r="H193" s="38"/>
      <c r="I193" s="46"/>
    </row>
    <row r="194"/>
    <row r="195">
      <c r="B195" s="4" t="s">
        <v>79</v>
      </c>
    </row>
    <row r="196" ht="19.947476196289063" customHeight="1">
      <c r="B196" s="53" t="s">
        <v>191</v>
      </c>
      <c r="C196" s="36" t="s">
        <v>192</v>
      </c>
      <c r="D196" s="37"/>
      <c r="E196" s="37"/>
      <c r="F196" s="37"/>
      <c r="G196" s="37"/>
      <c r="H196" s="37"/>
      <c r="I196" s="43"/>
    </row>
    <row r="197" ht="19.947476196289063" customHeight="1">
      <c r="B197" s="54" t="s">
        <v>193</v>
      </c>
      <c r="C197" s="31" t="s">
        <v>194</v>
      </c>
      <c r="D197" s="30"/>
      <c r="I197" s="44"/>
    </row>
    <row r="198" ht="19.947476196289063" customHeight="1">
      <c r="B198" s="55" t="s">
        <v>195</v>
      </c>
      <c r="C198" s="51" t="s">
        <v>196</v>
      </c>
      <c r="D198" s="52"/>
      <c r="E198" s="38"/>
      <c r="F198" s="38"/>
      <c r="G198" s="38"/>
      <c r="H198" s="38"/>
      <c r="I198" s="46"/>
    </row>
    <row r="199"/>
    <row r="200">
      <c r="B200" s="4" t="s">
        <v>82</v>
      </c>
    </row>
    <row r="201" ht="92.2781982421875" customHeight="1">
      <c r="B201" s="53" t="s">
        <v>197</v>
      </c>
      <c r="C201" s="36" t="s">
        <v>198</v>
      </c>
      <c r="D201" s="37"/>
      <c r="E201" s="37"/>
      <c r="F201" s="37"/>
      <c r="G201" s="37"/>
      <c r="H201" s="37"/>
      <c r="I201" s="43"/>
    </row>
    <row r="202" ht="19.947476196289063" customHeight="1">
      <c r="B202" s="54" t="s">
        <v>199</v>
      </c>
      <c r="C202" s="31" t="s">
        <v>200</v>
      </c>
      <c r="D202" s="30"/>
      <c r="I202" s="44"/>
      <c r="J202" s="29" t="str">
        <f>HYPERLINK("#'Ändringshistorik'!C38", "Ändringshistorik: [133]")</f>
        <v>Ändringshistorik: [133]</v>
      </c>
    </row>
    <row r="203" ht="19.947476196289063" customHeight="1">
      <c r="B203" s="54" t="s">
        <v>201</v>
      </c>
      <c r="C203" s="31" t="s">
        <v>202</v>
      </c>
      <c r="D203" s="30"/>
      <c r="I203" s="44"/>
    </row>
    <row r="204" ht="34.413623046875" customHeight="1">
      <c r="B204" s="54" t="s">
        <v>203</v>
      </c>
      <c r="C204" s="31" t="s">
        <v>204</v>
      </c>
      <c r="D204" s="30"/>
      <c r="I204" s="44"/>
    </row>
    <row r="205" ht="19.947476196289063" customHeight="1">
      <c r="B205" s="54" t="s">
        <v>205</v>
      </c>
      <c r="C205" s="31" t="s">
        <v>206</v>
      </c>
      <c r="D205" s="30"/>
      <c r="I205" s="44"/>
    </row>
    <row r="206" ht="19.947476196289063" customHeight="1">
      <c r="B206" s="54" t="s">
        <v>207</v>
      </c>
      <c r="C206" s="31" t="s">
        <v>208</v>
      </c>
      <c r="D206" s="30"/>
      <c r="I206" s="44"/>
    </row>
    <row r="207" ht="48.879766845703124" customHeight="1">
      <c r="B207" s="55" t="s">
        <v>209</v>
      </c>
      <c r="C207" s="51" t="s">
        <v>210</v>
      </c>
      <c r="D207" s="52"/>
      <c r="E207" s="38"/>
      <c r="F207" s="38"/>
      <c r="G207" s="38"/>
      <c r="H207" s="38"/>
      <c r="I207" s="46"/>
      <c r="J207" s="29" t="str">
        <f>HYPERLINK("#'Ändringshistorik'!C99", "Ändringshistorik: [93]")</f>
        <v>Ändringshistorik: [93]</v>
      </c>
    </row>
    <row r="208"/>
    <row r="209"/>
    <row r="210"/>
    <row r="211" ht="19.947476196289063" customHeight="1">
      <c r="A211" s="9" t="s">
        <v>5</v>
      </c>
    </row>
    <row r="212">
      <c r="A212" s="28" t="s">
        <v>211</v>
      </c>
      <c r="B212" s="4" t="s">
        <v>47</v>
      </c>
      <c r="J212" s="29" t="str">
        <f>HYPERLINK("#'Ändringshistorik'!C219", "Ändringshistorik: [2] ,[101] ,[129] ,[184]")</f>
        <v>Ändringshistorik: [2] ,[101] ,[129] ,[184]</v>
      </c>
    </row>
    <row r="213" ht="19.947477722167967" customHeight="1">
      <c r="B213" s="39" t="s">
        <v>212</v>
      </c>
      <c r="C213" s="56" t="s">
        <v>73</v>
      </c>
      <c r="D213" s="36" t="s">
        <v>213</v>
      </c>
      <c r="E213" s="37"/>
      <c r="F213" s="37"/>
      <c r="G213" s="37"/>
      <c r="H213" s="37"/>
      <c r="I213" s="43"/>
    </row>
    <row r="214">
      <c r="B214" s="40"/>
      <c r="I214" s="44"/>
    </row>
    <row r="215">
      <c r="B215" s="40"/>
      <c r="C215" s="7" t="s">
        <v>55</v>
      </c>
      <c r="I215" s="44"/>
    </row>
    <row r="216">
      <c r="B216" s="40"/>
      <c r="I216" s="44"/>
    </row>
    <row r="217" ht="48.879766845703124" customHeight="1">
      <c r="B217" s="41" t="s">
        <v>214</v>
      </c>
      <c r="C217" s="33" t="s">
        <v>73</v>
      </c>
      <c r="D217" s="31" t="s">
        <v>215</v>
      </c>
      <c r="E217" s="30"/>
      <c r="F217" s="30"/>
      <c r="G217" s="30"/>
      <c r="H217" s="30"/>
      <c r="I217" s="45"/>
    </row>
    <row r="218">
      <c r="B218" s="40"/>
      <c r="I218" s="44"/>
    </row>
    <row r="219">
      <c r="B219" s="40"/>
      <c r="C219" s="34" t="s">
        <v>60</v>
      </c>
      <c r="I219" s="44"/>
    </row>
    <row r="220">
      <c r="B220" s="40"/>
      <c r="I220" s="44"/>
    </row>
    <row r="221" ht="48.879766845703124" customHeight="1">
      <c r="B221" s="41" t="s">
        <v>216</v>
      </c>
      <c r="C221" s="33" t="s">
        <v>73</v>
      </c>
      <c r="D221" s="31" t="s">
        <v>217</v>
      </c>
      <c r="E221" s="30"/>
      <c r="F221" s="30"/>
      <c r="G221" s="30"/>
      <c r="H221" s="30"/>
      <c r="I221" s="45"/>
    </row>
    <row r="222">
      <c r="B222" s="40"/>
      <c r="I222" s="44"/>
    </row>
    <row r="223">
      <c r="B223" s="40"/>
      <c r="C223" s="34" t="s">
        <v>60</v>
      </c>
      <c r="I223" s="44"/>
    </row>
    <row r="224">
      <c r="B224" s="40"/>
      <c r="I224" s="44"/>
    </row>
    <row r="225" ht="106.7443359375" customHeight="1">
      <c r="B225" s="41" t="s">
        <v>218</v>
      </c>
      <c r="C225" s="33" t="s">
        <v>219</v>
      </c>
      <c r="D225" s="31" t="s">
        <v>220</v>
      </c>
      <c r="E225" s="30"/>
      <c r="F225" s="30"/>
      <c r="G225" s="30"/>
      <c r="H225" s="30"/>
      <c r="I225" s="45"/>
      <c r="J225" s="29" t="str">
        <f>HYPERLINK("#'Ändringshistorik'!C100", "Ändringshistorik: [94]")</f>
        <v>Ändringshistorik: [94]</v>
      </c>
    </row>
    <row r="226">
      <c r="B226" s="40"/>
      <c r="C226" s="3" t="s">
        <v>221</v>
      </c>
      <c r="I226" s="44"/>
    </row>
    <row r="227">
      <c r="B227" s="40"/>
      <c r="I227" s="44"/>
    </row>
    <row r="228">
      <c r="B228" s="40"/>
      <c r="C228" s="34" t="s">
        <v>60</v>
      </c>
      <c r="I228" s="44"/>
    </row>
    <row r="229">
      <c r="B229" s="40"/>
      <c r="I229" s="44"/>
    </row>
    <row r="230" ht="208.0073486328125" customHeight="1">
      <c r="B230" s="41" t="s">
        <v>222</v>
      </c>
      <c r="C230" s="33" t="s">
        <v>69</v>
      </c>
      <c r="D230" s="31" t="s">
        <v>223</v>
      </c>
      <c r="E230" s="30"/>
      <c r="F230" s="30"/>
      <c r="G230" s="30"/>
      <c r="H230" s="30"/>
      <c r="I230" s="45"/>
    </row>
    <row r="231">
      <c r="B231" s="40"/>
      <c r="C231" s="3" t="s">
        <v>170</v>
      </c>
      <c r="I231" s="44"/>
    </row>
    <row r="232">
      <c r="B232" s="40"/>
      <c r="I232" s="44"/>
    </row>
    <row r="233">
      <c r="B233" s="40"/>
      <c r="C233" s="7" t="s">
        <v>55</v>
      </c>
      <c r="I233" s="44"/>
    </row>
    <row r="234">
      <c r="B234" s="40"/>
      <c r="I234" s="44"/>
    </row>
    <row r="235" ht="19.947476196289063" customHeight="1">
      <c r="B235" s="41" t="s">
        <v>224</v>
      </c>
      <c r="C235" s="32" t="s">
        <v>49</v>
      </c>
      <c r="D235" s="31" t="s">
        <v>225</v>
      </c>
      <c r="E235" s="30"/>
      <c r="F235" s="30"/>
      <c r="G235" s="30"/>
      <c r="H235" s="30"/>
      <c r="I235" s="45"/>
      <c r="J235" s="29" t="str">
        <f>HYPERLINK("#'Ändringshistorik'!C32", "Ändringshistorik: [182]")</f>
        <v>Ändringshistorik: [182]</v>
      </c>
    </row>
    <row r="236" ht="19.947476196289063" customHeight="1">
      <c r="B236" s="40"/>
      <c r="C236" s="3" t="s">
        <v>226</v>
      </c>
      <c r="D236" s="9" t="s">
        <v>227</v>
      </c>
      <c r="I236" s="44"/>
    </row>
    <row r="237" ht="19.947476196289063" customHeight="1">
      <c r="B237" s="40"/>
      <c r="C237" s="3" t="s">
        <v>228</v>
      </c>
      <c r="D237" s="9" t="s">
        <v>229</v>
      </c>
      <c r="I237" s="44"/>
    </row>
    <row r="238" ht="19.947476196289063" customHeight="1">
      <c r="B238" s="40"/>
      <c r="C238" s="3" t="s">
        <v>230</v>
      </c>
      <c r="D238" s="9" t="s">
        <v>231</v>
      </c>
      <c r="I238" s="44"/>
    </row>
    <row r="239" ht="19.947476196289063" customHeight="1">
      <c r="B239" s="40"/>
      <c r="C239" s="3" t="s">
        <v>232</v>
      </c>
      <c r="D239" s="9" t="s">
        <v>233</v>
      </c>
      <c r="I239" s="44"/>
    </row>
    <row r="240" ht="19.947476196289063" customHeight="1">
      <c r="B240" s="40"/>
      <c r="C240" s="3" t="s">
        <v>234</v>
      </c>
      <c r="D240" s="9" t="s">
        <v>235</v>
      </c>
      <c r="I240" s="44"/>
    </row>
    <row r="241" ht="19.947476196289063" customHeight="1">
      <c r="B241" s="40"/>
      <c r="C241" s="3" t="s">
        <v>236</v>
      </c>
      <c r="D241" s="9" t="s">
        <v>237</v>
      </c>
      <c r="I241" s="44"/>
    </row>
    <row r="242" ht="19.947476196289063" customHeight="1">
      <c r="B242" s="40"/>
      <c r="C242" s="3" t="s">
        <v>238</v>
      </c>
      <c r="D242" s="9" t="s">
        <v>239</v>
      </c>
      <c r="I242" s="44"/>
    </row>
    <row r="243">
      <c r="B243" s="40"/>
      <c r="I243" s="44"/>
    </row>
    <row r="244">
      <c r="B244" s="40"/>
      <c r="C244" s="7" t="s">
        <v>55</v>
      </c>
      <c r="I244" s="44"/>
    </row>
    <row r="245">
      <c r="B245" s="40"/>
      <c r="I245" s="44"/>
    </row>
    <row r="246" ht="19.947476196289063" customHeight="1">
      <c r="B246" s="41" t="s">
        <v>240</v>
      </c>
      <c r="C246" s="32" t="s">
        <v>49</v>
      </c>
      <c r="D246" s="31" t="s">
        <v>241</v>
      </c>
      <c r="E246" s="30"/>
      <c r="F246" s="30"/>
      <c r="G246" s="30"/>
      <c r="H246" s="30"/>
      <c r="I246" s="45"/>
    </row>
    <row r="247" ht="19.947476196289063" customHeight="1">
      <c r="B247" s="40"/>
      <c r="C247" s="3" t="s">
        <v>242</v>
      </c>
      <c r="D247" s="9" t="s">
        <v>243</v>
      </c>
      <c r="I247" s="44"/>
    </row>
    <row r="248" ht="19.947476196289063" customHeight="1">
      <c r="B248" s="40"/>
      <c r="C248" s="3" t="s">
        <v>244</v>
      </c>
      <c r="D248" s="9" t="s">
        <v>245</v>
      </c>
      <c r="I248" s="44"/>
    </row>
    <row r="249" ht="19.947476196289063" customHeight="1">
      <c r="B249" s="40"/>
      <c r="C249" s="3" t="s">
        <v>246</v>
      </c>
      <c r="D249" s="9" t="s">
        <v>247</v>
      </c>
      <c r="I249" s="44"/>
    </row>
    <row r="250" ht="19.947476196289063" customHeight="1">
      <c r="B250" s="40"/>
      <c r="C250" s="3" t="s">
        <v>248</v>
      </c>
      <c r="D250" s="9" t="s">
        <v>249</v>
      </c>
      <c r="I250" s="44"/>
    </row>
    <row r="251" ht="19.947476196289063" customHeight="1">
      <c r="B251" s="40"/>
      <c r="C251" s="3" t="s">
        <v>250</v>
      </c>
      <c r="D251" s="9" t="s">
        <v>251</v>
      </c>
      <c r="I251" s="44"/>
    </row>
    <row r="252" ht="19.947476196289063" customHeight="1">
      <c r="B252" s="40"/>
      <c r="C252" s="3" t="s">
        <v>252</v>
      </c>
      <c r="D252" s="9" t="s">
        <v>253</v>
      </c>
      <c r="I252" s="44"/>
    </row>
    <row r="253" ht="19.947476196289063" customHeight="1">
      <c r="B253" s="40"/>
      <c r="C253" s="3" t="s">
        <v>254</v>
      </c>
      <c r="D253" s="9" t="s">
        <v>255</v>
      </c>
      <c r="I253" s="44"/>
    </row>
    <row r="254" ht="19.947476196289063" customHeight="1">
      <c r="B254" s="40"/>
      <c r="C254" s="3" t="s">
        <v>256</v>
      </c>
      <c r="D254" s="9" t="s">
        <v>257</v>
      </c>
      <c r="I254" s="44"/>
    </row>
    <row r="255" ht="19.947476196289063" customHeight="1">
      <c r="B255" s="40"/>
      <c r="C255" s="3" t="s">
        <v>258</v>
      </c>
      <c r="D255" s="9" t="s">
        <v>259</v>
      </c>
      <c r="I255" s="44"/>
    </row>
    <row r="256" ht="19.947476196289063" customHeight="1">
      <c r="B256" s="40"/>
      <c r="C256" s="3" t="s">
        <v>260</v>
      </c>
      <c r="D256" s="9" t="s">
        <v>261</v>
      </c>
      <c r="I256" s="44"/>
    </row>
    <row r="257" ht="19.947476196289063" customHeight="1">
      <c r="B257" s="40"/>
      <c r="C257" s="3" t="s">
        <v>262</v>
      </c>
      <c r="D257" s="9" t="s">
        <v>263</v>
      </c>
      <c r="I257" s="44"/>
    </row>
    <row r="258" ht="19.947476196289063" customHeight="1">
      <c r="B258" s="40"/>
      <c r="C258" s="3" t="s">
        <v>264</v>
      </c>
      <c r="D258" s="9" t="s">
        <v>265</v>
      </c>
      <c r="I258" s="44"/>
    </row>
    <row r="259" ht="19.947476196289063" customHeight="1">
      <c r="B259" s="40"/>
      <c r="C259" s="3" t="s">
        <v>266</v>
      </c>
      <c r="D259" s="9" t="s">
        <v>267</v>
      </c>
      <c r="I259" s="44"/>
    </row>
    <row r="260">
      <c r="B260" s="40"/>
      <c r="I260" s="44"/>
    </row>
    <row r="261">
      <c r="B261" s="40"/>
      <c r="C261" s="7" t="s">
        <v>55</v>
      </c>
      <c r="I261" s="44"/>
    </row>
    <row r="262">
      <c r="B262" s="40"/>
      <c r="I262" s="44"/>
    </row>
    <row r="263" ht="34.413623046875" customHeight="1">
      <c r="B263" s="41" t="s">
        <v>268</v>
      </c>
      <c r="C263" s="32" t="s">
        <v>49</v>
      </c>
      <c r="D263" s="31" t="s">
        <v>269</v>
      </c>
      <c r="E263" s="30"/>
      <c r="F263" s="30"/>
      <c r="G263" s="30"/>
      <c r="H263" s="30"/>
      <c r="I263" s="45"/>
    </row>
    <row r="264" ht="19.947476196289063" customHeight="1">
      <c r="B264" s="40"/>
      <c r="C264" s="3" t="s">
        <v>270</v>
      </c>
      <c r="D264" s="9" t="s">
        <v>271</v>
      </c>
      <c r="I264" s="44"/>
    </row>
    <row r="265" ht="19.947476196289063" customHeight="1">
      <c r="B265" s="40"/>
      <c r="C265" s="3" t="s">
        <v>272</v>
      </c>
      <c r="D265" s="9" t="s">
        <v>273</v>
      </c>
      <c r="I265" s="44"/>
    </row>
    <row r="266" ht="19.947476196289063" customHeight="1">
      <c r="B266" s="40"/>
      <c r="C266" s="3" t="s">
        <v>274</v>
      </c>
      <c r="D266" s="9" t="s">
        <v>275</v>
      </c>
      <c r="I266" s="44"/>
    </row>
    <row r="267">
      <c r="B267" s="40"/>
      <c r="I267" s="44"/>
    </row>
    <row r="268">
      <c r="B268" s="40"/>
      <c r="C268" s="34" t="s">
        <v>60</v>
      </c>
      <c r="I268" s="44"/>
    </row>
    <row r="269">
      <c r="B269" s="40"/>
      <c r="I269" s="44"/>
    </row>
    <row r="270" ht="34.413623046875" customHeight="1">
      <c r="B270" s="41" t="s">
        <v>276</v>
      </c>
      <c r="C270" s="33" t="s">
        <v>219</v>
      </c>
      <c r="D270" s="31" t="s">
        <v>277</v>
      </c>
      <c r="E270" s="30"/>
      <c r="F270" s="30"/>
      <c r="G270" s="30"/>
      <c r="H270" s="30"/>
      <c r="I270" s="45"/>
    </row>
    <row r="271">
      <c r="B271" s="40"/>
      <c r="C271" s="3" t="s">
        <v>221</v>
      </c>
      <c r="I271" s="44"/>
    </row>
    <row r="272">
      <c r="B272" s="40"/>
      <c r="I272" s="44"/>
    </row>
    <row r="273">
      <c r="B273" s="40"/>
      <c r="C273" s="7" t="s">
        <v>55</v>
      </c>
      <c r="I273" s="44"/>
    </row>
    <row r="274">
      <c r="B274" s="40"/>
      <c r="I274" s="44"/>
    </row>
    <row r="275" ht="135.67662353515624" customHeight="1">
      <c r="B275" s="41" t="s">
        <v>278</v>
      </c>
      <c r="C275" s="32" t="s">
        <v>49</v>
      </c>
      <c r="D275" s="31" t="s">
        <v>279</v>
      </c>
      <c r="E275" s="30"/>
      <c r="F275" s="30"/>
      <c r="G275" s="30"/>
      <c r="H275" s="30"/>
      <c r="I275" s="45"/>
    </row>
    <row r="276" ht="19.947476196289063" customHeight="1">
      <c r="B276" s="40"/>
      <c r="C276" s="3" t="s">
        <v>280</v>
      </c>
      <c r="D276" s="9" t="s">
        <v>281</v>
      </c>
      <c r="I276" s="44"/>
    </row>
    <row r="277" ht="19.947476196289063" customHeight="1">
      <c r="B277" s="40"/>
      <c r="C277" s="3" t="s">
        <v>282</v>
      </c>
      <c r="D277" s="9" t="s">
        <v>283</v>
      </c>
      <c r="I277" s="44"/>
    </row>
    <row r="278" ht="19.947476196289063" customHeight="1">
      <c r="B278" s="40"/>
      <c r="C278" s="3" t="s">
        <v>284</v>
      </c>
      <c r="D278" s="9" t="s">
        <v>285</v>
      </c>
      <c r="I278" s="44"/>
    </row>
    <row r="279">
      <c r="B279" s="40"/>
      <c r="I279" s="44"/>
    </row>
    <row r="280">
      <c r="B280" s="40"/>
      <c r="C280" s="34" t="s">
        <v>60</v>
      </c>
      <c r="I280" s="44"/>
    </row>
    <row r="281">
      <c r="B281" s="40"/>
      <c r="I281" s="44"/>
    </row>
    <row r="282" ht="222.473486328125" customHeight="1">
      <c r="B282" s="41" t="s">
        <v>286</v>
      </c>
      <c r="C282" s="33" t="s">
        <v>73</v>
      </c>
      <c r="D282" s="31" t="s">
        <v>287</v>
      </c>
      <c r="E282" s="30"/>
      <c r="F282" s="30"/>
      <c r="G282" s="30"/>
      <c r="H282" s="30"/>
      <c r="I282" s="45"/>
    </row>
    <row r="283">
      <c r="B283" s="40"/>
      <c r="I283" s="44"/>
    </row>
    <row r="284">
      <c r="B284" s="40"/>
      <c r="C284" s="34" t="s">
        <v>60</v>
      </c>
      <c r="I284" s="44"/>
    </row>
    <row r="285">
      <c r="B285" s="40"/>
      <c r="I285" s="44"/>
    </row>
    <row r="286" ht="19.947476196289063" customHeight="1">
      <c r="B286" s="41" t="s">
        <v>288</v>
      </c>
      <c r="C286" s="32" t="s">
        <v>49</v>
      </c>
      <c r="D286" s="31" t="s">
        <v>289</v>
      </c>
      <c r="E286" s="30"/>
      <c r="F286" s="30"/>
      <c r="G286" s="30"/>
      <c r="H286" s="30"/>
      <c r="I286" s="45"/>
    </row>
    <row r="287" ht="19.947476196289063" customHeight="1">
      <c r="B287" s="40"/>
      <c r="C287" s="3" t="s">
        <v>250</v>
      </c>
      <c r="D287" s="9" t="s">
        <v>290</v>
      </c>
      <c r="I287" s="44"/>
    </row>
    <row r="288" ht="19.947476196289063" customHeight="1">
      <c r="B288" s="40"/>
      <c r="C288" s="3" t="s">
        <v>248</v>
      </c>
      <c r="D288" s="9" t="s">
        <v>249</v>
      </c>
      <c r="I288" s="44"/>
    </row>
    <row r="289" ht="19.947476196289063" customHeight="1">
      <c r="B289" s="40"/>
      <c r="C289" s="3" t="s">
        <v>244</v>
      </c>
      <c r="D289" s="9" t="s">
        <v>291</v>
      </c>
      <c r="I289" s="44"/>
    </row>
    <row r="290" ht="19.947476196289063" customHeight="1">
      <c r="B290" s="40"/>
      <c r="C290" s="3" t="s">
        <v>260</v>
      </c>
      <c r="D290" s="9" t="s">
        <v>261</v>
      </c>
      <c r="I290" s="44"/>
    </row>
    <row r="291" ht="19.947476196289063" customHeight="1">
      <c r="B291" s="40"/>
      <c r="C291" s="3" t="s">
        <v>292</v>
      </c>
      <c r="D291" s="9" t="s">
        <v>293</v>
      </c>
      <c r="I291" s="44"/>
    </row>
    <row r="292" ht="19.947476196289063" customHeight="1">
      <c r="B292" s="40"/>
      <c r="C292" s="3" t="s">
        <v>294</v>
      </c>
      <c r="D292" s="9" t="s">
        <v>295</v>
      </c>
      <c r="I292" s="44"/>
    </row>
    <row r="293" ht="19.947476196289063" customHeight="1">
      <c r="B293" s="40"/>
      <c r="C293" s="3" t="s">
        <v>296</v>
      </c>
      <c r="D293" s="9" t="s">
        <v>297</v>
      </c>
      <c r="I293" s="44"/>
    </row>
    <row r="294" ht="19.947476196289063" customHeight="1">
      <c r="B294" s="40"/>
      <c r="C294" s="3" t="s">
        <v>264</v>
      </c>
      <c r="D294" s="9" t="s">
        <v>265</v>
      </c>
      <c r="I294" s="44"/>
    </row>
    <row r="295">
      <c r="B295" s="40"/>
      <c r="I295" s="44"/>
    </row>
    <row r="296">
      <c r="B296" s="40"/>
      <c r="C296" s="7" t="s">
        <v>55</v>
      </c>
      <c r="I296" s="44"/>
    </row>
    <row r="297">
      <c r="B297" s="40"/>
      <c r="I297" s="44"/>
    </row>
    <row r="298" ht="63.34591064453125" customHeight="1">
      <c r="B298" s="41" t="s">
        <v>298</v>
      </c>
      <c r="C298" s="32" t="s">
        <v>49</v>
      </c>
      <c r="D298" s="31" t="s">
        <v>299</v>
      </c>
      <c r="E298" s="30"/>
      <c r="F298" s="30"/>
      <c r="G298" s="30"/>
      <c r="H298" s="30"/>
      <c r="I298" s="45"/>
    </row>
    <row r="299" ht="19.947476196289063" customHeight="1">
      <c r="B299" s="40"/>
      <c r="C299" s="3" t="s">
        <v>270</v>
      </c>
      <c r="D299" s="9" t="s">
        <v>300</v>
      </c>
      <c r="I299" s="44"/>
    </row>
    <row r="300" ht="19.947476196289063" customHeight="1">
      <c r="B300" s="40"/>
      <c r="C300" s="3" t="s">
        <v>272</v>
      </c>
      <c r="D300" s="9" t="s">
        <v>301</v>
      </c>
      <c r="I300" s="44"/>
    </row>
    <row r="301" ht="19.947476196289063" customHeight="1">
      <c r="B301" s="40"/>
      <c r="C301" s="3" t="s">
        <v>274</v>
      </c>
      <c r="D301" s="9" t="s">
        <v>302</v>
      </c>
      <c r="I301" s="44"/>
    </row>
    <row r="302">
      <c r="B302" s="40"/>
      <c r="I302" s="44"/>
    </row>
    <row r="303">
      <c r="B303" s="40"/>
      <c r="C303" s="34" t="s">
        <v>60</v>
      </c>
      <c r="I303" s="44"/>
    </row>
    <row r="304">
      <c r="B304" s="40"/>
      <c r="I304" s="44"/>
    </row>
    <row r="305" ht="19.947476196289063" customHeight="1">
      <c r="B305" s="41" t="s">
        <v>303</v>
      </c>
      <c r="C305" s="32" t="s">
        <v>49</v>
      </c>
      <c r="D305" s="31" t="s">
        <v>304</v>
      </c>
      <c r="E305" s="30"/>
      <c r="F305" s="30"/>
      <c r="G305" s="30"/>
      <c r="H305" s="30"/>
      <c r="I305" s="45"/>
    </row>
    <row r="306" ht="19.947476196289063" customHeight="1">
      <c r="B306" s="40"/>
      <c r="C306" s="3" t="s">
        <v>296</v>
      </c>
      <c r="D306" s="9" t="s">
        <v>297</v>
      </c>
      <c r="I306" s="44"/>
    </row>
    <row r="307" ht="19.947476196289063" customHeight="1">
      <c r="B307" s="40"/>
      <c r="C307" s="3" t="s">
        <v>305</v>
      </c>
      <c r="D307" s="9" t="s">
        <v>306</v>
      </c>
      <c r="I307" s="44"/>
    </row>
    <row r="308" ht="19.947476196289063" customHeight="1">
      <c r="B308" s="40"/>
      <c r="C308" s="3" t="s">
        <v>294</v>
      </c>
      <c r="D308" s="9" t="s">
        <v>295</v>
      </c>
      <c r="I308" s="44"/>
    </row>
    <row r="309">
      <c r="B309" s="40"/>
      <c r="I309" s="44"/>
    </row>
    <row r="310">
      <c r="B310" s="40"/>
      <c r="C310" s="7" t="s">
        <v>55</v>
      </c>
      <c r="I310" s="44"/>
    </row>
    <row r="311">
      <c r="B311" s="40"/>
      <c r="I311" s="44"/>
    </row>
    <row r="312" ht="77.81205444335937" customHeight="1">
      <c r="B312" s="41" t="s">
        <v>307</v>
      </c>
      <c r="C312" s="33" t="s">
        <v>73</v>
      </c>
      <c r="D312" s="31" t="s">
        <v>308</v>
      </c>
      <c r="E312" s="30"/>
      <c r="F312" s="30"/>
      <c r="G312" s="30"/>
      <c r="H312" s="30"/>
      <c r="I312" s="45"/>
    </row>
    <row r="313">
      <c r="B313" s="40"/>
      <c r="I313" s="44"/>
    </row>
    <row r="314">
      <c r="B314" s="40"/>
      <c r="C314" s="34" t="s">
        <v>60</v>
      </c>
      <c r="I314" s="44"/>
    </row>
    <row r="315">
      <c r="B315" s="40"/>
      <c r="I315" s="44"/>
    </row>
    <row r="316" ht="19.947476196289063" customHeight="1">
      <c r="B316" s="41" t="s">
        <v>309</v>
      </c>
      <c r="C316" s="32" t="s">
        <v>49</v>
      </c>
      <c r="D316" s="31" t="s">
        <v>310</v>
      </c>
      <c r="E316" s="30"/>
      <c r="F316" s="30"/>
      <c r="G316" s="30"/>
      <c r="H316" s="30"/>
      <c r="I316" s="45"/>
    </row>
    <row r="317" ht="19.947476196289063" customHeight="1">
      <c r="B317" s="40"/>
      <c r="C317" s="3" t="s">
        <v>311</v>
      </c>
      <c r="D317" s="9" t="s">
        <v>312</v>
      </c>
      <c r="I317" s="44"/>
    </row>
    <row r="318" ht="19.947476196289063" customHeight="1">
      <c r="B318" s="40"/>
      <c r="C318" s="3" t="s">
        <v>313</v>
      </c>
      <c r="D318" s="9" t="s">
        <v>314</v>
      </c>
      <c r="I318" s="44"/>
    </row>
    <row r="319" ht="19.947476196289063" customHeight="1">
      <c r="B319" s="40"/>
      <c r="C319" s="3" t="s">
        <v>315</v>
      </c>
      <c r="D319" s="9" t="s">
        <v>316</v>
      </c>
      <c r="I319" s="44"/>
    </row>
    <row r="320" ht="19.947476196289063" customHeight="1">
      <c r="B320" s="40"/>
      <c r="C320" s="3" t="s">
        <v>317</v>
      </c>
      <c r="D320" s="9" t="s">
        <v>318</v>
      </c>
      <c r="I320" s="44"/>
    </row>
    <row r="321" ht="19.947476196289063" customHeight="1">
      <c r="B321" s="40"/>
      <c r="C321" s="3" t="s">
        <v>319</v>
      </c>
      <c r="D321" s="9" t="s">
        <v>320</v>
      </c>
      <c r="I321" s="44"/>
    </row>
    <row r="322" ht="19.947476196289063" customHeight="1">
      <c r="B322" s="40"/>
      <c r="C322" s="3" t="s">
        <v>321</v>
      </c>
      <c r="D322" s="9" t="s">
        <v>322</v>
      </c>
      <c r="I322" s="44"/>
    </row>
    <row r="323" ht="19.947476196289063" customHeight="1">
      <c r="B323" s="40"/>
      <c r="C323" s="3" t="s">
        <v>323</v>
      </c>
      <c r="D323" s="9" t="s">
        <v>324</v>
      </c>
      <c r="I323" s="44"/>
    </row>
    <row r="324" ht="19.947476196289063" customHeight="1">
      <c r="B324" s="40"/>
      <c r="C324" s="3" t="s">
        <v>325</v>
      </c>
      <c r="D324" s="9" t="s">
        <v>326</v>
      </c>
      <c r="I324" s="44"/>
    </row>
    <row r="325" ht="19.947476196289063" customHeight="1">
      <c r="B325" s="40"/>
      <c r="C325" s="3" t="s">
        <v>327</v>
      </c>
      <c r="D325" s="9" t="s">
        <v>328</v>
      </c>
      <c r="I325" s="44"/>
    </row>
    <row r="326" ht="19.947476196289063" customHeight="1">
      <c r="B326" s="40"/>
      <c r="C326" s="3" t="s">
        <v>329</v>
      </c>
      <c r="D326" s="9" t="s">
        <v>330</v>
      </c>
      <c r="I326" s="44"/>
    </row>
    <row r="327" ht="19.947476196289063" customHeight="1">
      <c r="B327" s="40"/>
      <c r="C327" s="3" t="s">
        <v>331</v>
      </c>
      <c r="D327" s="9" t="s">
        <v>332</v>
      </c>
      <c r="I327" s="44"/>
    </row>
    <row r="328" ht="19.947476196289063" customHeight="1">
      <c r="B328" s="40"/>
      <c r="C328" s="3" t="s">
        <v>333</v>
      </c>
      <c r="D328" s="9" t="s">
        <v>334</v>
      </c>
      <c r="I328" s="44"/>
    </row>
    <row r="329" ht="19.947476196289063" customHeight="1">
      <c r="B329" s="40"/>
      <c r="C329" s="3" t="s">
        <v>335</v>
      </c>
      <c r="D329" s="9" t="s">
        <v>336</v>
      </c>
      <c r="I329" s="44"/>
    </row>
    <row r="330" ht="19.947476196289063" customHeight="1">
      <c r="B330" s="40"/>
      <c r="C330" s="3" t="s">
        <v>337</v>
      </c>
      <c r="D330" s="9" t="s">
        <v>338</v>
      </c>
      <c r="I330" s="44"/>
    </row>
    <row r="331" ht="19.947476196289063" customHeight="1">
      <c r="B331" s="40"/>
      <c r="C331" s="3" t="s">
        <v>339</v>
      </c>
      <c r="D331" s="9" t="s">
        <v>340</v>
      </c>
      <c r="I331" s="44"/>
    </row>
    <row r="332" ht="19.947476196289063" customHeight="1">
      <c r="B332" s="40"/>
      <c r="C332" s="3" t="s">
        <v>341</v>
      </c>
      <c r="D332" s="9" t="s">
        <v>342</v>
      </c>
      <c r="I332" s="44"/>
    </row>
    <row r="333" ht="19.947476196289063" customHeight="1">
      <c r="B333" s="40"/>
      <c r="C333" s="3" t="s">
        <v>343</v>
      </c>
      <c r="D333" s="9" t="s">
        <v>344</v>
      </c>
      <c r="I333" s="44"/>
    </row>
    <row r="334" ht="19.947476196289063" customHeight="1">
      <c r="B334" s="40"/>
      <c r="C334" s="3" t="s">
        <v>345</v>
      </c>
      <c r="D334" s="9" t="s">
        <v>346</v>
      </c>
      <c r="I334" s="44"/>
    </row>
    <row r="335" ht="19.947476196289063" customHeight="1">
      <c r="B335" s="40"/>
      <c r="C335" s="3" t="s">
        <v>347</v>
      </c>
      <c r="D335" s="9" t="s">
        <v>348</v>
      </c>
      <c r="I335" s="44"/>
    </row>
    <row r="336" ht="19.947476196289063" customHeight="1">
      <c r="B336" s="40"/>
      <c r="C336" s="3" t="s">
        <v>349</v>
      </c>
      <c r="D336" s="9" t="s">
        <v>350</v>
      </c>
      <c r="I336" s="44"/>
    </row>
    <row r="337" ht="19.947476196289063" customHeight="1">
      <c r="B337" s="40"/>
      <c r="C337" s="3" t="s">
        <v>351</v>
      </c>
      <c r="D337" s="9" t="s">
        <v>352</v>
      </c>
      <c r="I337" s="44"/>
    </row>
    <row r="338" ht="19.947476196289063" customHeight="1">
      <c r="B338" s="40"/>
      <c r="C338" s="3" t="s">
        <v>353</v>
      </c>
      <c r="D338" s="9" t="s">
        <v>354</v>
      </c>
      <c r="I338" s="44"/>
    </row>
    <row r="339" ht="19.947476196289063" customHeight="1">
      <c r="B339" s="40"/>
      <c r="C339" s="3" t="s">
        <v>355</v>
      </c>
      <c r="D339" s="9" t="s">
        <v>356</v>
      </c>
      <c r="I339" s="44"/>
    </row>
    <row r="340" ht="19.947476196289063" customHeight="1">
      <c r="B340" s="40"/>
      <c r="C340" s="3" t="s">
        <v>357</v>
      </c>
      <c r="D340" s="9" t="s">
        <v>358</v>
      </c>
      <c r="I340" s="44"/>
    </row>
    <row r="341" ht="19.947476196289063" customHeight="1">
      <c r="B341" s="40"/>
      <c r="C341" s="3" t="s">
        <v>359</v>
      </c>
      <c r="D341" s="9" t="s">
        <v>360</v>
      </c>
      <c r="I341" s="44"/>
    </row>
    <row r="342" ht="19.947476196289063" customHeight="1">
      <c r="B342" s="40"/>
      <c r="C342" s="3" t="s">
        <v>361</v>
      </c>
      <c r="D342" s="9" t="s">
        <v>362</v>
      </c>
      <c r="I342" s="44"/>
    </row>
    <row r="343" ht="19.947476196289063" customHeight="1">
      <c r="B343" s="40"/>
      <c r="C343" s="3" t="s">
        <v>363</v>
      </c>
      <c r="D343" s="9" t="s">
        <v>364</v>
      </c>
      <c r="I343" s="44"/>
    </row>
    <row r="344" ht="19.947476196289063" customHeight="1">
      <c r="B344" s="40"/>
      <c r="C344" s="3" t="s">
        <v>365</v>
      </c>
      <c r="D344" s="9" t="s">
        <v>366</v>
      </c>
      <c r="I344" s="44"/>
    </row>
    <row r="345" ht="19.947476196289063" customHeight="1">
      <c r="B345" s="40"/>
      <c r="C345" s="3" t="s">
        <v>367</v>
      </c>
      <c r="D345" s="9" t="s">
        <v>368</v>
      </c>
      <c r="I345" s="44"/>
    </row>
    <row r="346" ht="19.947476196289063" customHeight="1">
      <c r="B346" s="40"/>
      <c r="C346" s="3" t="s">
        <v>369</v>
      </c>
      <c r="D346" s="9" t="s">
        <v>370</v>
      </c>
      <c r="I346" s="44"/>
    </row>
    <row r="347" ht="19.947476196289063" customHeight="1">
      <c r="B347" s="40"/>
      <c r="C347" s="3" t="s">
        <v>371</v>
      </c>
      <c r="D347" s="9" t="s">
        <v>372</v>
      </c>
      <c r="I347" s="44"/>
    </row>
    <row r="348" ht="19.947476196289063" customHeight="1">
      <c r="B348" s="40"/>
      <c r="C348" s="3" t="s">
        <v>373</v>
      </c>
      <c r="D348" s="9" t="s">
        <v>374</v>
      </c>
      <c r="I348" s="44"/>
    </row>
    <row r="349" ht="19.947476196289063" customHeight="1">
      <c r="B349" s="40"/>
      <c r="C349" s="3" t="s">
        <v>375</v>
      </c>
      <c r="D349" s="9" t="s">
        <v>376</v>
      </c>
      <c r="I349" s="44"/>
    </row>
    <row r="350" ht="19.947476196289063" customHeight="1">
      <c r="B350" s="40"/>
      <c r="C350" s="3" t="s">
        <v>377</v>
      </c>
      <c r="D350" s="9" t="s">
        <v>378</v>
      </c>
      <c r="I350" s="44"/>
    </row>
    <row r="351" ht="19.947476196289063" customHeight="1">
      <c r="B351" s="40"/>
      <c r="C351" s="3" t="s">
        <v>379</v>
      </c>
      <c r="D351" s="9" t="s">
        <v>380</v>
      </c>
      <c r="I351" s="44"/>
    </row>
    <row r="352" ht="19.947476196289063" customHeight="1">
      <c r="B352" s="40"/>
      <c r="C352" s="3" t="s">
        <v>381</v>
      </c>
      <c r="D352" s="9" t="s">
        <v>382</v>
      </c>
      <c r="I352" s="44"/>
    </row>
    <row r="353" ht="19.947476196289063" customHeight="1">
      <c r="B353" s="40"/>
      <c r="C353" s="3" t="s">
        <v>383</v>
      </c>
      <c r="D353" s="9" t="s">
        <v>384</v>
      </c>
      <c r="I353" s="44"/>
    </row>
    <row r="354">
      <c r="B354" s="40"/>
      <c r="I354" s="44"/>
    </row>
    <row r="355">
      <c r="B355" s="40"/>
      <c r="C355" s="34" t="s">
        <v>60</v>
      </c>
      <c r="I355" s="44"/>
    </row>
    <row r="356">
      <c r="B356" s="40"/>
      <c r="I356" s="44"/>
    </row>
    <row r="357" ht="135.67662353515624" customHeight="1">
      <c r="B357" s="41" t="s">
        <v>385</v>
      </c>
      <c r="C357" s="33" t="str">
        <f>HYPERLINK("#'Json-dokumentation'!A2672", "Element av typen 'Intagningsorsaker'")</f>
        <v>Element av typen 'Intagningsorsaker'</v>
      </c>
      <c r="D357" s="31" t="s">
        <v>386</v>
      </c>
      <c r="E357" s="30"/>
      <c r="F357" s="30"/>
      <c r="G357" s="30"/>
      <c r="H357" s="30"/>
      <c r="I357" s="45"/>
    </row>
    <row r="358">
      <c r="B358" s="40"/>
      <c r="C358" s="34" t="s">
        <v>60</v>
      </c>
      <c r="I358" s="44"/>
    </row>
    <row r="359">
      <c r="B359" s="40"/>
      <c r="I359" s="44"/>
    </row>
    <row r="360" ht="19.947476196289063" customHeight="1">
      <c r="B360" s="41" t="s">
        <v>387</v>
      </c>
      <c r="C360" s="33" t="str">
        <f>HYPERLINK("#'Json-dokumentation'!A2787", "Element av typen 'FörsenadUtskrivning'")</f>
        <v>Element av typen 'FörsenadUtskrivning'</v>
      </c>
      <c r="D360" s="31" t="s">
        <v>388</v>
      </c>
      <c r="E360" s="30"/>
      <c r="F360" s="30"/>
      <c r="G360" s="30"/>
      <c r="H360" s="30"/>
      <c r="I360" s="45"/>
      <c r="J360" s="29" t="str">
        <f>HYPERLINK("#'Ändringshistorik'!C33", "Ändringshistorik: [183]")</f>
        <v>Ändringshistorik: [183]</v>
      </c>
    </row>
    <row r="361">
      <c r="B361" s="40"/>
      <c r="C361" s="34" t="s">
        <v>60</v>
      </c>
      <c r="I361" s="44"/>
    </row>
    <row r="362">
      <c r="B362" s="42"/>
      <c r="C362" s="38"/>
      <c r="D362" s="38"/>
      <c r="E362" s="38"/>
      <c r="F362" s="38"/>
      <c r="G362" s="38"/>
      <c r="H362" s="38"/>
      <c r="I362" s="46"/>
    </row>
    <row r="363"/>
    <row r="364">
      <c r="B364" s="4" t="s">
        <v>82</v>
      </c>
    </row>
    <row r="365" ht="19.947476196289063" customHeight="1">
      <c r="B365" s="53" t="s">
        <v>389</v>
      </c>
      <c r="C365" s="36" t="s">
        <v>390</v>
      </c>
      <c r="D365" s="37"/>
      <c r="E365" s="37"/>
      <c r="F365" s="37"/>
      <c r="G365" s="37"/>
      <c r="H365" s="37"/>
      <c r="I365" s="43"/>
    </row>
    <row r="366" ht="19.947476196289063" customHeight="1">
      <c r="B366" s="54" t="s">
        <v>391</v>
      </c>
      <c r="C366" s="31" t="s">
        <v>392</v>
      </c>
      <c r="D366" s="30"/>
      <c r="I366" s="44"/>
    </row>
    <row r="367" ht="34.413623046875" customHeight="1">
      <c r="B367" s="54" t="s">
        <v>393</v>
      </c>
      <c r="C367" s="31" t="s">
        <v>394</v>
      </c>
      <c r="D367" s="30"/>
      <c r="I367" s="44"/>
      <c r="J367" s="29" t="str">
        <f>HYPERLINK("#'Ändringshistorik'!C101", "Ändringshistorik: [95]")</f>
        <v>Ändringshistorik: [95]</v>
      </c>
    </row>
    <row r="368" ht="19.947476196289063" customHeight="1">
      <c r="B368" s="54" t="s">
        <v>395</v>
      </c>
      <c r="C368" s="31" t="s">
        <v>396</v>
      </c>
      <c r="D368" s="30"/>
      <c r="I368" s="44"/>
    </row>
    <row r="369" ht="19.947476196289063" customHeight="1">
      <c r="B369" s="54" t="s">
        <v>397</v>
      </c>
      <c r="C369" s="31" t="s">
        <v>398</v>
      </c>
      <c r="D369" s="30"/>
      <c r="I369" s="44"/>
    </row>
    <row r="370" ht="63.34591064453125" customHeight="1">
      <c r="B370" s="54" t="s">
        <v>399</v>
      </c>
      <c r="C370" s="31" t="s">
        <v>400</v>
      </c>
      <c r="D370" s="30"/>
      <c r="I370" s="44"/>
    </row>
    <row r="371" ht="19.947476196289063" customHeight="1">
      <c r="B371" s="54" t="s">
        <v>401</v>
      </c>
      <c r="C371" s="31" t="s">
        <v>402</v>
      </c>
      <c r="D371" s="30"/>
      <c r="I371" s="44"/>
    </row>
    <row r="372" ht="19.947476196289063" customHeight="1">
      <c r="B372" s="54" t="s">
        <v>403</v>
      </c>
      <c r="C372" s="31" t="s">
        <v>404</v>
      </c>
      <c r="D372" s="30"/>
      <c r="I372" s="44"/>
    </row>
    <row r="373" ht="34.413623046875" customHeight="1">
      <c r="B373" s="54" t="s">
        <v>405</v>
      </c>
      <c r="C373" s="31" t="s">
        <v>406</v>
      </c>
      <c r="D373" s="30"/>
      <c r="I373" s="44"/>
    </row>
    <row r="374" ht="34.413623046875" customHeight="1">
      <c r="B374" s="54" t="s">
        <v>407</v>
      </c>
      <c r="C374" s="31" t="s">
        <v>408</v>
      </c>
      <c r="D374" s="30"/>
      <c r="I374" s="44"/>
      <c r="J374" s="29" t="str">
        <f>HYPERLINK("#'Ändringshistorik'!C102", "Ändringshistorik: [96]")</f>
        <v>Ändringshistorik: [96]</v>
      </c>
    </row>
    <row r="375" ht="19.947476196289063" customHeight="1">
      <c r="B375" s="54" t="s">
        <v>409</v>
      </c>
      <c r="C375" s="31" t="s">
        <v>410</v>
      </c>
      <c r="D375" s="30"/>
      <c r="I375" s="44"/>
    </row>
    <row r="376" ht="19.947476196289063" customHeight="1">
      <c r="B376" s="54" t="s">
        <v>411</v>
      </c>
      <c r="C376" s="31" t="s">
        <v>412</v>
      </c>
      <c r="D376" s="30"/>
      <c r="I376" s="44"/>
    </row>
    <row r="377" ht="19.947476196289063" customHeight="1">
      <c r="B377" s="54" t="s">
        <v>413</v>
      </c>
      <c r="C377" s="31" t="s">
        <v>414</v>
      </c>
      <c r="D377" s="30"/>
      <c r="I377" s="44"/>
    </row>
    <row r="378" ht="34.413623046875" customHeight="1">
      <c r="B378" s="54" t="s">
        <v>415</v>
      </c>
      <c r="C378" s="31" t="s">
        <v>416</v>
      </c>
      <c r="D378" s="30"/>
      <c r="I378" s="44"/>
      <c r="J378" s="29" t="str">
        <f>HYPERLINK("#'Ändringshistorik'!C103", "Ändringshistorik: [97]")</f>
        <v>Ändringshistorik: [97]</v>
      </c>
    </row>
    <row r="379" ht="34.413623046875" customHeight="1">
      <c r="B379" s="54" t="s">
        <v>417</v>
      </c>
      <c r="C379" s="31" t="s">
        <v>418</v>
      </c>
      <c r="D379" s="30"/>
      <c r="I379" s="44"/>
      <c r="J379" s="29" t="str">
        <f>HYPERLINK("#'Ändringshistorik'!C104", "Ändringshistorik: [98]")</f>
        <v>Ändringshistorik: [98]</v>
      </c>
    </row>
    <row r="380" ht="19.947476196289063" customHeight="1">
      <c r="B380" s="54" t="s">
        <v>419</v>
      </c>
      <c r="C380" s="31" t="s">
        <v>420</v>
      </c>
      <c r="D380" s="30"/>
      <c r="I380" s="44"/>
    </row>
    <row r="381" ht="34.413623046875" customHeight="1">
      <c r="B381" s="54" t="s">
        <v>421</v>
      </c>
      <c r="C381" s="31" t="s">
        <v>422</v>
      </c>
      <c r="D381" s="30"/>
      <c r="I381" s="44"/>
      <c r="J381" s="29" t="str">
        <f>HYPERLINK("#'Ändringshistorik'!C105", "Ändringshistorik: [99]")</f>
        <v>Ändringshistorik: [99]</v>
      </c>
    </row>
    <row r="382" ht="19.947476196289063" customHeight="1">
      <c r="B382" s="54" t="s">
        <v>423</v>
      </c>
      <c r="C382" s="31" t="s">
        <v>424</v>
      </c>
      <c r="D382" s="30"/>
      <c r="I382" s="44"/>
    </row>
    <row r="383" ht="34.413623046875" customHeight="1">
      <c r="B383" s="54" t="s">
        <v>425</v>
      </c>
      <c r="C383" s="31" t="s">
        <v>426</v>
      </c>
      <c r="D383" s="30"/>
      <c r="I383" s="44"/>
    </row>
    <row r="384" ht="34.413623046875" customHeight="1">
      <c r="B384" s="54" t="s">
        <v>427</v>
      </c>
      <c r="C384" s="31" t="s">
        <v>428</v>
      </c>
      <c r="D384" s="30"/>
      <c r="I384" s="44"/>
      <c r="J384" s="29" t="str">
        <f>HYPERLINK("#'Ändringshistorik'!C106", "Ändringshistorik: [100]")</f>
        <v>Ändringshistorik: [100]</v>
      </c>
    </row>
    <row r="385" ht="19.947476196289063" customHeight="1">
      <c r="B385" s="54" t="s">
        <v>429</v>
      </c>
      <c r="C385" s="31" t="s">
        <v>430</v>
      </c>
      <c r="D385" s="30"/>
      <c r="I385" s="44"/>
    </row>
    <row r="386" ht="19.947476196289063" customHeight="1">
      <c r="B386" s="54" t="s">
        <v>431</v>
      </c>
      <c r="C386" s="31" t="s">
        <v>432</v>
      </c>
      <c r="D386" s="30"/>
      <c r="I386" s="44"/>
    </row>
    <row r="387" ht="19.947476196289063" customHeight="1">
      <c r="B387" s="54" t="s">
        <v>433</v>
      </c>
      <c r="C387" s="31" t="s">
        <v>434</v>
      </c>
      <c r="D387" s="30"/>
      <c r="I387" s="44"/>
    </row>
    <row r="388" ht="19.947476196289063" customHeight="1">
      <c r="B388" s="54" t="s">
        <v>435</v>
      </c>
      <c r="C388" s="31" t="s">
        <v>436</v>
      </c>
      <c r="D388" s="30"/>
      <c r="I388" s="44"/>
    </row>
    <row r="389" ht="19.947476196289063" customHeight="1">
      <c r="B389" s="55" t="s">
        <v>437</v>
      </c>
      <c r="C389" s="51" t="s">
        <v>438</v>
      </c>
      <c r="D389" s="52"/>
      <c r="E389" s="38"/>
      <c r="F389" s="38"/>
      <c r="G389" s="38"/>
      <c r="H389" s="38"/>
      <c r="I389" s="46"/>
    </row>
    <row r="390"/>
    <row r="391"/>
    <row r="392"/>
    <row r="393" ht="34.413623046875" customHeight="1">
      <c r="A393" s="9" t="s">
        <v>6</v>
      </c>
    </row>
    <row r="394">
      <c r="A394" s="28" t="s">
        <v>439</v>
      </c>
      <c r="B394" s="4" t="s">
        <v>47</v>
      </c>
    </row>
    <row r="395" ht="34.413623046875" customHeight="1">
      <c r="B395" s="39" t="s">
        <v>440</v>
      </c>
      <c r="C395" s="56" t="s">
        <v>73</v>
      </c>
      <c r="D395" s="36" t="s">
        <v>441</v>
      </c>
      <c r="E395" s="37"/>
      <c r="F395" s="37"/>
      <c r="G395" s="37"/>
      <c r="H395" s="37"/>
      <c r="I395" s="43"/>
    </row>
    <row r="396">
      <c r="B396" s="40"/>
      <c r="I396" s="44"/>
    </row>
    <row r="397">
      <c r="B397" s="40"/>
      <c r="C397" s="7" t="s">
        <v>55</v>
      </c>
      <c r="I397" s="44"/>
    </row>
    <row r="398">
      <c r="B398" s="40"/>
      <c r="I398" s="44"/>
    </row>
    <row r="399" ht="63.34591064453125" customHeight="1">
      <c r="B399" s="41" t="s">
        <v>442</v>
      </c>
      <c r="C399" s="33" t="s">
        <v>443</v>
      </c>
      <c r="D399" s="31" t="s">
        <v>444</v>
      </c>
      <c r="E399" s="30"/>
      <c r="F399" s="30"/>
      <c r="G399" s="30"/>
      <c r="H399" s="30"/>
      <c r="I399" s="45"/>
    </row>
    <row r="400">
      <c r="B400" s="40"/>
      <c r="C400" s="3" t="s">
        <v>445</v>
      </c>
      <c r="I400" s="44"/>
    </row>
    <row r="401">
      <c r="B401" s="40"/>
      <c r="I401" s="44"/>
    </row>
    <row r="402">
      <c r="B402" s="40"/>
      <c r="C402" s="34" t="s">
        <v>60</v>
      </c>
      <c r="I402" s="44"/>
    </row>
    <row r="403">
      <c r="B403" s="40"/>
      <c r="I403" s="44"/>
    </row>
    <row r="404">
      <c r="B404" s="40"/>
      <c r="C404" s="7" t="s">
        <v>55</v>
      </c>
      <c r="I404" s="44"/>
    </row>
    <row r="405">
      <c r="B405" s="42"/>
      <c r="C405" s="38"/>
      <c r="D405" s="38"/>
      <c r="E405" s="38"/>
      <c r="F405" s="38"/>
      <c r="G405" s="38"/>
      <c r="H405" s="38"/>
      <c r="I405" s="46"/>
    </row>
    <row r="406"/>
    <row r="407">
      <c r="B407" s="4" t="s">
        <v>82</v>
      </c>
    </row>
    <row r="408" ht="19.947476196289063" customHeight="1">
      <c r="B408" s="53" t="s">
        <v>446</v>
      </c>
      <c r="C408" s="36" t="s">
        <v>447</v>
      </c>
      <c r="D408" s="37"/>
      <c r="E408" s="37"/>
      <c r="F408" s="37"/>
      <c r="G408" s="37"/>
      <c r="H408" s="37"/>
      <c r="I408" s="43"/>
    </row>
    <row r="409" ht="19.947476196289063" customHeight="1">
      <c r="B409" s="54" t="s">
        <v>448</v>
      </c>
      <c r="C409" s="31" t="s">
        <v>449</v>
      </c>
      <c r="D409" s="30"/>
      <c r="I409" s="44"/>
    </row>
    <row r="410" ht="19.947476196289063" customHeight="1">
      <c r="B410" s="55" t="s">
        <v>450</v>
      </c>
      <c r="C410" s="51" t="s">
        <v>451</v>
      </c>
      <c r="D410" s="52"/>
      <c r="E410" s="38"/>
      <c r="F410" s="38"/>
      <c r="G410" s="38"/>
      <c r="H410" s="38"/>
      <c r="I410" s="46"/>
      <c r="J410" s="29" t="str">
        <f>HYPERLINK("#'Ändringshistorik'!C108", "Ändringshistorik: [102]")</f>
        <v>Ändringshistorik: [102]</v>
      </c>
    </row>
    <row r="411"/>
    <row r="412"/>
    <row r="413"/>
    <row r="414" ht="121.21048583984376" customHeight="1">
      <c r="A414" s="9" t="s">
        <v>7</v>
      </c>
    </row>
    <row r="415">
      <c r="A415" s="28" t="s">
        <v>452</v>
      </c>
      <c r="B415" s="4" t="s">
        <v>47</v>
      </c>
    </row>
    <row r="416" ht="34.413623046875" customHeight="1">
      <c r="B416" s="39" t="s">
        <v>453</v>
      </c>
      <c r="C416" s="56" t="s">
        <v>219</v>
      </c>
      <c r="D416" s="36" t="s">
        <v>454</v>
      </c>
      <c r="E416" s="37"/>
      <c r="F416" s="37"/>
      <c r="G416" s="37"/>
      <c r="H416" s="37"/>
      <c r="I416" s="43"/>
    </row>
    <row r="417">
      <c r="B417" s="40"/>
      <c r="C417" s="3" t="s">
        <v>221</v>
      </c>
      <c r="I417" s="44"/>
    </row>
    <row r="418">
      <c r="B418" s="40"/>
      <c r="I418" s="44"/>
    </row>
    <row r="419">
      <c r="B419" s="40"/>
      <c r="C419" s="7" t="s">
        <v>55</v>
      </c>
      <c r="I419" s="44"/>
    </row>
    <row r="420">
      <c r="B420" s="40"/>
      <c r="I420" s="44"/>
    </row>
    <row r="421" ht="63.34591064453125" customHeight="1">
      <c r="B421" s="41" t="s">
        <v>455</v>
      </c>
      <c r="C421" s="33" t="s">
        <v>73</v>
      </c>
      <c r="D421" s="31" t="s">
        <v>456</v>
      </c>
      <c r="E421" s="30"/>
      <c r="F421" s="30"/>
      <c r="G421" s="30"/>
      <c r="H421" s="30"/>
      <c r="I421" s="45"/>
    </row>
    <row r="422">
      <c r="B422" s="40"/>
      <c r="I422" s="44"/>
    </row>
    <row r="423">
      <c r="B423" s="40"/>
      <c r="C423" s="34" t="s">
        <v>60</v>
      </c>
      <c r="I423" s="44"/>
    </row>
    <row r="424">
      <c r="B424" s="40"/>
      <c r="I424" s="44"/>
    </row>
    <row r="425" ht="63.34591064453125" customHeight="1">
      <c r="B425" s="41" t="s">
        <v>457</v>
      </c>
      <c r="C425" s="32" t="s">
        <v>458</v>
      </c>
      <c r="D425" s="31" t="s">
        <v>459</v>
      </c>
      <c r="E425" s="30"/>
      <c r="F425" s="30"/>
      <c r="G425" s="30"/>
      <c r="H425" s="30"/>
      <c r="I425" s="45"/>
    </row>
    <row r="426" ht="19.947476196289063" customHeight="1">
      <c r="B426" s="40"/>
      <c r="C426" s="3" t="s">
        <v>460</v>
      </c>
      <c r="D426" s="9" t="s">
        <v>461</v>
      </c>
      <c r="I426" s="44"/>
    </row>
    <row r="427" ht="19.947476196289063" customHeight="1">
      <c r="B427" s="40"/>
      <c r="C427" s="3" t="s">
        <v>462</v>
      </c>
      <c r="D427" s="9" t="s">
        <v>463</v>
      </c>
      <c r="I427" s="44"/>
    </row>
    <row r="428" ht="19.947476196289063" customHeight="1">
      <c r="B428" s="40"/>
      <c r="C428" s="3" t="s">
        <v>464</v>
      </c>
      <c r="D428" s="9" t="s">
        <v>465</v>
      </c>
      <c r="I428" s="44"/>
    </row>
    <row r="429" ht="19.947476196289063" customHeight="1">
      <c r="B429" s="40"/>
      <c r="C429" s="3" t="s">
        <v>466</v>
      </c>
      <c r="D429" s="9" t="s">
        <v>467</v>
      </c>
      <c r="I429" s="44"/>
    </row>
    <row r="430" ht="19.947476196289063" customHeight="1">
      <c r="B430" s="40"/>
      <c r="C430" s="3" t="s">
        <v>468</v>
      </c>
      <c r="D430" s="9" t="s">
        <v>469</v>
      </c>
      <c r="I430" s="44"/>
    </row>
    <row r="431">
      <c r="B431" s="40"/>
      <c r="I431" s="44"/>
    </row>
    <row r="432">
      <c r="B432" s="40"/>
      <c r="C432" s="7" t="s">
        <v>55</v>
      </c>
      <c r="I432" s="44"/>
    </row>
    <row r="433">
      <c r="B433" s="40"/>
      <c r="I433" s="44"/>
    </row>
    <row r="434" ht="63.34591064453125" customHeight="1">
      <c r="B434" s="41" t="s">
        <v>470</v>
      </c>
      <c r="C434" s="32" t="s">
        <v>458</v>
      </c>
      <c r="D434" s="31" t="s">
        <v>471</v>
      </c>
      <c r="E434" s="30"/>
      <c r="F434" s="30"/>
      <c r="G434" s="30"/>
      <c r="H434" s="30"/>
      <c r="I434" s="45"/>
    </row>
    <row r="435" ht="19.947476196289063" customHeight="1">
      <c r="B435" s="40"/>
      <c r="C435" s="3" t="s">
        <v>460</v>
      </c>
      <c r="D435" s="9" t="s">
        <v>461</v>
      </c>
      <c r="I435" s="44"/>
    </row>
    <row r="436" ht="19.947476196289063" customHeight="1">
      <c r="B436" s="40"/>
      <c r="C436" s="3" t="s">
        <v>462</v>
      </c>
      <c r="D436" s="9" t="s">
        <v>463</v>
      </c>
      <c r="I436" s="44"/>
    </row>
    <row r="437" ht="19.947476196289063" customHeight="1">
      <c r="B437" s="40"/>
      <c r="C437" s="3" t="s">
        <v>464</v>
      </c>
      <c r="D437" s="9" t="s">
        <v>465</v>
      </c>
      <c r="I437" s="44"/>
    </row>
    <row r="438">
      <c r="B438" s="40"/>
      <c r="I438" s="44"/>
    </row>
    <row r="439">
      <c r="B439" s="40"/>
      <c r="C439" s="7" t="s">
        <v>55</v>
      </c>
      <c r="I439" s="44"/>
    </row>
    <row r="440">
      <c r="B440" s="40"/>
      <c r="I440" s="44"/>
    </row>
    <row r="441" ht="48.879766845703124" customHeight="1">
      <c r="B441" s="41" t="s">
        <v>472</v>
      </c>
      <c r="C441" s="33" t="s">
        <v>219</v>
      </c>
      <c r="D441" s="31" t="s">
        <v>473</v>
      </c>
      <c r="E441" s="30"/>
      <c r="F441" s="30"/>
      <c r="G441" s="30"/>
      <c r="H441" s="30"/>
      <c r="I441" s="45"/>
    </row>
    <row r="442">
      <c r="B442" s="40"/>
      <c r="C442" s="3" t="s">
        <v>221</v>
      </c>
      <c r="I442" s="44"/>
    </row>
    <row r="443">
      <c r="B443" s="40"/>
      <c r="I443" s="44"/>
    </row>
    <row r="444">
      <c r="B444" s="40"/>
      <c r="C444" s="7" t="s">
        <v>55</v>
      </c>
      <c r="I444" s="44"/>
    </row>
    <row r="445">
      <c r="B445" s="40"/>
      <c r="I445" s="44"/>
    </row>
    <row r="446" ht="19.947476196289063" customHeight="1">
      <c r="B446" s="41" t="s">
        <v>474</v>
      </c>
      <c r="C446" s="32" t="s">
        <v>475</v>
      </c>
      <c r="D446" s="31" t="s">
        <v>476</v>
      </c>
      <c r="E446" s="30"/>
      <c r="F446" s="30"/>
      <c r="G446" s="30"/>
      <c r="H446" s="30"/>
      <c r="I446" s="45"/>
    </row>
    <row r="447" ht="19.947476196289063" customHeight="1">
      <c r="B447" s="40"/>
      <c r="C447" s="3" t="s">
        <v>477</v>
      </c>
      <c r="D447" s="9" t="s">
        <v>478</v>
      </c>
      <c r="I447" s="44"/>
    </row>
    <row r="448" ht="19.947476196289063" customHeight="1">
      <c r="B448" s="40"/>
      <c r="C448" s="3" t="s">
        <v>479</v>
      </c>
      <c r="D448" s="9" t="s">
        <v>480</v>
      </c>
      <c r="I448" s="44"/>
    </row>
    <row r="449" ht="19.947476196289063" customHeight="1">
      <c r="B449" s="40"/>
      <c r="C449" s="3" t="s">
        <v>481</v>
      </c>
      <c r="D449" s="9" t="s">
        <v>482</v>
      </c>
      <c r="I449" s="44"/>
    </row>
    <row r="450" ht="19.947476196289063" customHeight="1">
      <c r="B450" s="40"/>
      <c r="C450" s="3" t="s">
        <v>483</v>
      </c>
      <c r="D450" s="9" t="s">
        <v>484</v>
      </c>
      <c r="I450" s="44"/>
    </row>
    <row r="451">
      <c r="B451" s="40"/>
      <c r="I451" s="44"/>
    </row>
    <row r="452">
      <c r="B452" s="40"/>
      <c r="C452" s="34" t="s">
        <v>60</v>
      </c>
      <c r="I452" s="44"/>
    </row>
    <row r="453">
      <c r="B453" s="40"/>
      <c r="I453" s="44"/>
    </row>
    <row r="454" ht="19.947476196289063" customHeight="1">
      <c r="B454" s="41" t="s">
        <v>485</v>
      </c>
      <c r="C454" s="32" t="s">
        <v>475</v>
      </c>
      <c r="D454" s="31" t="s">
        <v>486</v>
      </c>
      <c r="E454" s="30"/>
      <c r="F454" s="30"/>
      <c r="G454" s="30"/>
      <c r="H454" s="30"/>
      <c r="I454" s="45"/>
    </row>
    <row r="455" ht="19.947476196289063" customHeight="1">
      <c r="B455" s="40"/>
      <c r="C455" s="3" t="s">
        <v>487</v>
      </c>
      <c r="D455" s="9" t="s">
        <v>488</v>
      </c>
      <c r="I455" s="44"/>
    </row>
    <row r="456" ht="19.947476196289063" customHeight="1">
      <c r="B456" s="40"/>
      <c r="C456" s="3" t="s">
        <v>489</v>
      </c>
      <c r="D456" s="9" t="s">
        <v>490</v>
      </c>
      <c r="I456" s="44"/>
    </row>
    <row r="457" ht="19.947476196289063" customHeight="1">
      <c r="B457" s="40"/>
      <c r="C457" s="3" t="s">
        <v>335</v>
      </c>
      <c r="D457" s="9" t="s">
        <v>336</v>
      </c>
      <c r="I457" s="44"/>
    </row>
    <row r="458" ht="19.947476196289063" customHeight="1">
      <c r="B458" s="40"/>
      <c r="C458" s="3" t="s">
        <v>491</v>
      </c>
      <c r="D458" s="9" t="s">
        <v>492</v>
      </c>
      <c r="I458" s="44"/>
    </row>
    <row r="459" ht="19.947476196289063" customHeight="1">
      <c r="B459" s="40"/>
      <c r="C459" s="3" t="s">
        <v>493</v>
      </c>
      <c r="D459" s="9" t="s">
        <v>494</v>
      </c>
      <c r="I459" s="44"/>
    </row>
    <row r="460" ht="19.947476196289063" customHeight="1">
      <c r="B460" s="40"/>
      <c r="C460" s="3" t="s">
        <v>495</v>
      </c>
      <c r="D460" s="9" t="s">
        <v>496</v>
      </c>
      <c r="I460" s="44"/>
    </row>
    <row r="461" ht="19.947476196289063" customHeight="1">
      <c r="B461" s="40"/>
      <c r="C461" s="3" t="s">
        <v>497</v>
      </c>
      <c r="D461" s="9" t="s">
        <v>498</v>
      </c>
      <c r="I461" s="44"/>
    </row>
    <row r="462">
      <c r="B462" s="40"/>
      <c r="I462" s="44"/>
    </row>
    <row r="463">
      <c r="B463" s="40"/>
      <c r="C463" s="34" t="s">
        <v>60</v>
      </c>
      <c r="I463" s="44"/>
    </row>
    <row r="464">
      <c r="B464" s="40"/>
      <c r="I464" s="44"/>
    </row>
    <row r="465" ht="63.34591064453125" customHeight="1">
      <c r="B465" s="41" t="s">
        <v>499</v>
      </c>
      <c r="C465" s="32" t="s">
        <v>500</v>
      </c>
      <c r="D465" s="31" t="s">
        <v>501</v>
      </c>
      <c r="E465" s="30"/>
      <c r="F465" s="30"/>
      <c r="G465" s="30"/>
      <c r="H465" s="30"/>
      <c r="I465" s="45"/>
    </row>
    <row r="466" ht="19.947476196289063" customHeight="1">
      <c r="B466" s="40"/>
      <c r="C466" s="3" t="s">
        <v>502</v>
      </c>
      <c r="D466" s="9" t="s">
        <v>503</v>
      </c>
      <c r="I466" s="44"/>
    </row>
    <row r="467" ht="19.947476196289063" customHeight="1">
      <c r="B467" s="40"/>
      <c r="C467" s="3" t="s">
        <v>504</v>
      </c>
      <c r="D467" s="9" t="s">
        <v>505</v>
      </c>
      <c r="I467" s="44"/>
    </row>
    <row r="468" ht="19.947476196289063" customHeight="1">
      <c r="B468" s="40"/>
      <c r="C468" s="3" t="s">
        <v>506</v>
      </c>
      <c r="D468" s="9" t="s">
        <v>507</v>
      </c>
      <c r="I468" s="44"/>
    </row>
    <row r="469" ht="19.947476196289063" customHeight="1">
      <c r="B469" s="40"/>
      <c r="C469" s="3" t="s">
        <v>508</v>
      </c>
      <c r="D469" s="9" t="s">
        <v>509</v>
      </c>
      <c r="I469" s="44"/>
    </row>
    <row r="470" ht="19.947476196289063" customHeight="1">
      <c r="B470" s="40"/>
      <c r="C470" s="3" t="s">
        <v>510</v>
      </c>
      <c r="D470" s="9" t="s">
        <v>511</v>
      </c>
      <c r="I470" s="44"/>
    </row>
    <row r="471" ht="19.947476196289063" customHeight="1">
      <c r="B471" s="40"/>
      <c r="C471" s="3" t="s">
        <v>246</v>
      </c>
      <c r="D471" s="9" t="s">
        <v>247</v>
      </c>
      <c r="I471" s="44"/>
    </row>
    <row r="472" ht="19.947476196289063" customHeight="1">
      <c r="B472" s="40"/>
      <c r="C472" s="3" t="s">
        <v>512</v>
      </c>
      <c r="D472" s="9" t="s">
        <v>513</v>
      </c>
      <c r="I472" s="44"/>
    </row>
    <row r="473" ht="19.947476196289063" customHeight="1">
      <c r="B473" s="40"/>
      <c r="C473" s="3" t="s">
        <v>514</v>
      </c>
      <c r="D473" s="9" t="s">
        <v>515</v>
      </c>
      <c r="I473" s="44"/>
    </row>
    <row r="474" ht="19.947476196289063" customHeight="1">
      <c r="B474" s="40"/>
      <c r="C474" s="3" t="s">
        <v>516</v>
      </c>
      <c r="D474" s="9" t="s">
        <v>517</v>
      </c>
      <c r="I474" s="44"/>
    </row>
    <row r="475" ht="19.947476196289063" customHeight="1">
      <c r="B475" s="40"/>
      <c r="C475" s="3" t="s">
        <v>518</v>
      </c>
      <c r="D475" s="9" t="s">
        <v>519</v>
      </c>
      <c r="I475" s="44"/>
    </row>
    <row r="476" ht="19.947476196289063" customHeight="1">
      <c r="B476" s="40"/>
      <c r="C476" s="3" t="s">
        <v>520</v>
      </c>
      <c r="D476" s="9" t="s">
        <v>521</v>
      </c>
      <c r="I476" s="44"/>
    </row>
    <row r="477" ht="19.947476196289063" customHeight="1">
      <c r="B477" s="40"/>
      <c r="C477" s="3" t="s">
        <v>522</v>
      </c>
      <c r="D477" s="9" t="s">
        <v>523</v>
      </c>
      <c r="I477" s="44"/>
    </row>
    <row r="478">
      <c r="B478" s="40"/>
      <c r="I478" s="44"/>
    </row>
    <row r="479">
      <c r="B479" s="40"/>
      <c r="C479" s="34" t="s">
        <v>60</v>
      </c>
      <c r="I479" s="44"/>
    </row>
    <row r="480">
      <c r="B480" s="40"/>
      <c r="I480" s="44"/>
    </row>
    <row r="481" ht="63.34591064453125" customHeight="1">
      <c r="B481" s="41" t="s">
        <v>524</v>
      </c>
      <c r="C481" s="32" t="s">
        <v>500</v>
      </c>
      <c r="D481" s="31" t="s">
        <v>525</v>
      </c>
      <c r="E481" s="30"/>
      <c r="F481" s="30"/>
      <c r="G481" s="30"/>
      <c r="H481" s="30"/>
      <c r="I481" s="45"/>
    </row>
    <row r="482" ht="19.947476196289063" customHeight="1">
      <c r="B482" s="40"/>
      <c r="C482" s="3" t="s">
        <v>502</v>
      </c>
      <c r="D482" s="9" t="s">
        <v>503</v>
      </c>
      <c r="I482" s="44"/>
    </row>
    <row r="483" ht="19.947476196289063" customHeight="1">
      <c r="B483" s="40"/>
      <c r="C483" s="3" t="s">
        <v>504</v>
      </c>
      <c r="D483" s="9" t="s">
        <v>505</v>
      </c>
      <c r="I483" s="44"/>
    </row>
    <row r="484" ht="19.947476196289063" customHeight="1">
      <c r="B484" s="40"/>
      <c r="C484" s="3" t="s">
        <v>506</v>
      </c>
      <c r="D484" s="9" t="s">
        <v>507</v>
      </c>
      <c r="I484" s="44"/>
    </row>
    <row r="485" ht="19.947476196289063" customHeight="1">
      <c r="B485" s="40"/>
      <c r="C485" s="3" t="s">
        <v>508</v>
      </c>
      <c r="D485" s="9" t="s">
        <v>509</v>
      </c>
      <c r="I485" s="44"/>
    </row>
    <row r="486" ht="19.947476196289063" customHeight="1">
      <c r="B486" s="40"/>
      <c r="C486" s="3" t="s">
        <v>510</v>
      </c>
      <c r="D486" s="9" t="s">
        <v>511</v>
      </c>
      <c r="I486" s="44"/>
    </row>
    <row r="487" ht="19.947476196289063" customHeight="1">
      <c r="B487" s="40"/>
      <c r="C487" s="3" t="s">
        <v>246</v>
      </c>
      <c r="D487" s="9" t="s">
        <v>247</v>
      </c>
      <c r="I487" s="44"/>
    </row>
    <row r="488" ht="19.947476196289063" customHeight="1">
      <c r="B488" s="40"/>
      <c r="C488" s="3" t="s">
        <v>512</v>
      </c>
      <c r="D488" s="9" t="s">
        <v>513</v>
      </c>
      <c r="I488" s="44"/>
    </row>
    <row r="489" ht="19.947476196289063" customHeight="1">
      <c r="B489" s="40"/>
      <c r="C489" s="3" t="s">
        <v>514</v>
      </c>
      <c r="D489" s="9" t="s">
        <v>515</v>
      </c>
      <c r="I489" s="44"/>
    </row>
    <row r="490" ht="19.947476196289063" customHeight="1">
      <c r="B490" s="40"/>
      <c r="C490" s="3" t="s">
        <v>516</v>
      </c>
      <c r="D490" s="9" t="s">
        <v>517</v>
      </c>
      <c r="I490" s="44"/>
    </row>
    <row r="491" ht="19.947476196289063" customHeight="1">
      <c r="B491" s="40"/>
      <c r="C491" s="3" t="s">
        <v>518</v>
      </c>
      <c r="D491" s="9" t="s">
        <v>519</v>
      </c>
      <c r="I491" s="44"/>
    </row>
    <row r="492" ht="19.947476196289063" customHeight="1">
      <c r="B492" s="40"/>
      <c r="C492" s="3" t="s">
        <v>520</v>
      </c>
      <c r="D492" s="9" t="s">
        <v>521</v>
      </c>
      <c r="I492" s="44"/>
    </row>
    <row r="493" ht="19.947476196289063" customHeight="1">
      <c r="B493" s="40"/>
      <c r="C493" s="3" t="s">
        <v>522</v>
      </c>
      <c r="D493" s="9" t="s">
        <v>523</v>
      </c>
      <c r="I493" s="44"/>
    </row>
    <row r="494">
      <c r="B494" s="40"/>
      <c r="I494" s="44"/>
    </row>
    <row r="495">
      <c r="B495" s="40"/>
      <c r="C495" s="34" t="s">
        <v>60</v>
      </c>
      <c r="I495" s="44"/>
    </row>
    <row r="496">
      <c r="B496" s="42"/>
      <c r="C496" s="38"/>
      <c r="D496" s="38"/>
      <c r="E496" s="38"/>
      <c r="F496" s="38"/>
      <c r="G496" s="38"/>
      <c r="H496" s="38"/>
      <c r="I496" s="46"/>
    </row>
    <row r="497"/>
    <row r="498">
      <c r="B498" s="4" t="s">
        <v>82</v>
      </c>
    </row>
    <row r="499" ht="19.947476196289063" customHeight="1">
      <c r="B499" s="53" t="s">
        <v>526</v>
      </c>
      <c r="C499" s="36" t="s">
        <v>527</v>
      </c>
      <c r="D499" s="37"/>
      <c r="E499" s="37"/>
      <c r="F499" s="37"/>
      <c r="G499" s="37"/>
      <c r="H499" s="37"/>
      <c r="I499" s="43"/>
    </row>
    <row r="500" ht="19.947476196289063" customHeight="1">
      <c r="B500" s="54" t="s">
        <v>528</v>
      </c>
      <c r="C500" s="31" t="s">
        <v>529</v>
      </c>
      <c r="D500" s="30"/>
      <c r="I500" s="44"/>
    </row>
    <row r="501" ht="19.947476196289063" customHeight="1">
      <c r="B501" s="54" t="s">
        <v>530</v>
      </c>
      <c r="C501" s="31" t="s">
        <v>531</v>
      </c>
      <c r="D501" s="30"/>
      <c r="I501" s="44"/>
    </row>
    <row r="502" ht="19.947476196289063" customHeight="1">
      <c r="B502" s="54" t="s">
        <v>532</v>
      </c>
      <c r="C502" s="31" t="s">
        <v>533</v>
      </c>
      <c r="D502" s="30"/>
      <c r="I502" s="44"/>
    </row>
    <row r="503" ht="19.947476196289063" customHeight="1">
      <c r="B503" s="54" t="s">
        <v>534</v>
      </c>
      <c r="C503" s="31" t="s">
        <v>535</v>
      </c>
      <c r="D503" s="30"/>
      <c r="I503" s="44"/>
    </row>
    <row r="504" ht="19.947476196289063" customHeight="1">
      <c r="B504" s="54" t="s">
        <v>536</v>
      </c>
      <c r="C504" s="31" t="s">
        <v>537</v>
      </c>
      <c r="D504" s="30"/>
      <c r="I504" s="44"/>
    </row>
    <row r="505" ht="19.947476196289063" customHeight="1">
      <c r="B505" s="54" t="s">
        <v>538</v>
      </c>
      <c r="C505" s="31" t="s">
        <v>539</v>
      </c>
      <c r="D505" s="30"/>
      <c r="I505" s="44"/>
    </row>
    <row r="506" ht="19.947476196289063" customHeight="1">
      <c r="B506" s="54" t="s">
        <v>540</v>
      </c>
      <c r="C506" s="31" t="s">
        <v>541</v>
      </c>
      <c r="D506" s="30"/>
      <c r="I506" s="44"/>
    </row>
    <row r="507" ht="19.947476196289063" customHeight="1">
      <c r="B507" s="54" t="s">
        <v>542</v>
      </c>
      <c r="C507" s="31" t="s">
        <v>543</v>
      </c>
      <c r="D507" s="30"/>
      <c r="I507" s="44"/>
    </row>
    <row r="508" ht="19.947476196289063" customHeight="1">
      <c r="B508" s="54" t="s">
        <v>544</v>
      </c>
      <c r="C508" s="31" t="s">
        <v>545</v>
      </c>
      <c r="D508" s="30"/>
      <c r="I508" s="44"/>
    </row>
    <row r="509" ht="19.947476196289063" customHeight="1">
      <c r="B509" s="55" t="s">
        <v>546</v>
      </c>
      <c r="C509" s="51" t="s">
        <v>547</v>
      </c>
      <c r="D509" s="52"/>
      <c r="E509" s="38"/>
      <c r="F509" s="38"/>
      <c r="G509" s="38"/>
      <c r="H509" s="38"/>
      <c r="I509" s="46"/>
    </row>
    <row r="510"/>
    <row r="511"/>
    <row r="512"/>
    <row r="513" ht="92.2781982421875" customHeight="1">
      <c r="A513" s="9" t="s">
        <v>8</v>
      </c>
    </row>
    <row r="514">
      <c r="A514" s="28" t="s">
        <v>548</v>
      </c>
      <c r="B514" s="4" t="s">
        <v>47</v>
      </c>
    </row>
    <row r="515" ht="48.879766845703124" customHeight="1">
      <c r="B515" s="39" t="s">
        <v>549</v>
      </c>
      <c r="C515" s="35" t="s">
        <v>49</v>
      </c>
      <c r="D515" s="36" t="s">
        <v>550</v>
      </c>
      <c r="E515" s="37"/>
      <c r="F515" s="37"/>
      <c r="G515" s="37"/>
      <c r="H515" s="37"/>
      <c r="I515" s="43"/>
    </row>
    <row r="516" ht="19.947476196289063" customHeight="1">
      <c r="B516" s="40"/>
      <c r="C516" s="3" t="s">
        <v>551</v>
      </c>
      <c r="D516" s="9" t="s">
        <v>552</v>
      </c>
      <c r="I516" s="44"/>
    </row>
    <row r="517" ht="19.947476196289063" customHeight="1">
      <c r="B517" s="40"/>
      <c r="C517" s="3" t="s">
        <v>553</v>
      </c>
      <c r="D517" s="9" t="s">
        <v>554</v>
      </c>
      <c r="I517" s="44"/>
    </row>
    <row r="518" ht="34.413623046875" customHeight="1">
      <c r="B518" s="40"/>
      <c r="C518" s="3" t="s">
        <v>555</v>
      </c>
      <c r="D518" s="9" t="s">
        <v>556</v>
      </c>
      <c r="I518" s="44"/>
    </row>
    <row r="519">
      <c r="B519" s="40"/>
      <c r="I519" s="44"/>
    </row>
    <row r="520">
      <c r="B520" s="40"/>
      <c r="C520" s="7" t="s">
        <v>55</v>
      </c>
      <c r="I520" s="44"/>
    </row>
    <row r="521">
      <c r="B521" s="40"/>
      <c r="I521" s="44"/>
    </row>
    <row r="522" ht="19.947476196289063" customHeight="1">
      <c r="B522" s="41" t="s">
        <v>557</v>
      </c>
      <c r="C522" s="33" t="s">
        <v>219</v>
      </c>
      <c r="D522" s="31" t="s">
        <v>558</v>
      </c>
      <c r="E522" s="30"/>
      <c r="F522" s="30"/>
      <c r="G522" s="30"/>
      <c r="H522" s="30"/>
      <c r="I522" s="45"/>
    </row>
    <row r="523">
      <c r="B523" s="40"/>
      <c r="C523" s="3" t="s">
        <v>221</v>
      </c>
      <c r="I523" s="44"/>
    </row>
    <row r="524">
      <c r="B524" s="40"/>
      <c r="I524" s="44"/>
    </row>
    <row r="525">
      <c r="B525" s="40"/>
      <c r="C525" s="34" t="s">
        <v>60</v>
      </c>
      <c r="I525" s="44"/>
    </row>
    <row r="526">
      <c r="B526" s="40"/>
      <c r="I526" s="44"/>
    </row>
    <row r="527" ht="48.879766845703124" customHeight="1">
      <c r="B527" s="41" t="s">
        <v>559</v>
      </c>
      <c r="C527" s="33" t="s">
        <v>73</v>
      </c>
      <c r="D527" s="31" t="s">
        <v>560</v>
      </c>
      <c r="E527" s="30"/>
      <c r="F527" s="30"/>
      <c r="G527" s="30"/>
      <c r="H527" s="30"/>
      <c r="I527" s="45"/>
    </row>
    <row r="528">
      <c r="B528" s="40"/>
      <c r="I528" s="44"/>
    </row>
    <row r="529">
      <c r="B529" s="40"/>
      <c r="C529" s="34" t="s">
        <v>60</v>
      </c>
      <c r="I529" s="44"/>
    </row>
    <row r="530">
      <c r="B530" s="40"/>
      <c r="I530" s="44"/>
    </row>
    <row r="531" ht="19.947476196289063" customHeight="1">
      <c r="B531" s="41" t="s">
        <v>474</v>
      </c>
      <c r="C531" s="32" t="s">
        <v>475</v>
      </c>
      <c r="D531" s="31" t="s">
        <v>561</v>
      </c>
      <c r="E531" s="30"/>
      <c r="F531" s="30"/>
      <c r="G531" s="30"/>
      <c r="H531" s="30"/>
      <c r="I531" s="45"/>
    </row>
    <row r="532" ht="19.947476196289063" customHeight="1">
      <c r="B532" s="40"/>
      <c r="C532" s="3" t="s">
        <v>477</v>
      </c>
      <c r="D532" s="9" t="s">
        <v>562</v>
      </c>
      <c r="I532" s="44"/>
    </row>
    <row r="533" ht="19.947476196289063" customHeight="1">
      <c r="B533" s="40"/>
      <c r="C533" s="3" t="s">
        <v>479</v>
      </c>
      <c r="D533" s="9" t="s">
        <v>480</v>
      </c>
      <c r="I533" s="44"/>
    </row>
    <row r="534" ht="19.947476196289063" customHeight="1">
      <c r="B534" s="40"/>
      <c r="C534" s="3" t="s">
        <v>481</v>
      </c>
      <c r="D534" s="9" t="s">
        <v>482</v>
      </c>
      <c r="I534" s="44"/>
    </row>
    <row r="535" ht="19.947476196289063" customHeight="1">
      <c r="B535" s="40"/>
      <c r="C535" s="3" t="s">
        <v>483</v>
      </c>
      <c r="D535" s="9" t="s">
        <v>484</v>
      </c>
      <c r="I535" s="44"/>
    </row>
    <row r="536" ht="19.947476196289063" customHeight="1">
      <c r="B536" s="40"/>
      <c r="C536" s="3" t="s">
        <v>563</v>
      </c>
      <c r="D536" s="9" t="s">
        <v>564</v>
      </c>
      <c r="I536" s="44"/>
    </row>
    <row r="537">
      <c r="B537" s="40"/>
      <c r="I537" s="44"/>
    </row>
    <row r="538">
      <c r="B538" s="40"/>
      <c r="C538" s="34" t="s">
        <v>60</v>
      </c>
      <c r="I538" s="44"/>
    </row>
    <row r="539">
      <c r="B539" s="40"/>
      <c r="I539" s="44"/>
    </row>
    <row r="540" ht="48.879766845703124" customHeight="1">
      <c r="B540" s="41" t="s">
        <v>565</v>
      </c>
      <c r="C540" s="32" t="s">
        <v>475</v>
      </c>
      <c r="D540" s="31" t="s">
        <v>566</v>
      </c>
      <c r="E540" s="30"/>
      <c r="F540" s="30"/>
      <c r="G540" s="30"/>
      <c r="H540" s="30"/>
      <c r="I540" s="45"/>
    </row>
    <row r="541" ht="19.947476196289063" customHeight="1">
      <c r="B541" s="40"/>
      <c r="C541" s="3" t="s">
        <v>567</v>
      </c>
      <c r="D541" s="9" t="s">
        <v>568</v>
      </c>
      <c r="I541" s="44"/>
    </row>
    <row r="542" ht="19.947476196289063" customHeight="1">
      <c r="B542" s="40"/>
      <c r="C542" s="3" t="s">
        <v>464</v>
      </c>
      <c r="D542" s="9" t="s">
        <v>465</v>
      </c>
      <c r="I542" s="44"/>
    </row>
    <row r="543" ht="19.947476196289063" customHeight="1">
      <c r="B543" s="40"/>
      <c r="C543" s="3" t="s">
        <v>466</v>
      </c>
      <c r="D543" s="9" t="s">
        <v>467</v>
      </c>
      <c r="I543" s="44"/>
    </row>
    <row r="544">
      <c r="B544" s="40"/>
      <c r="I544" s="44"/>
    </row>
    <row r="545">
      <c r="B545" s="40"/>
      <c r="C545" s="34" t="s">
        <v>60</v>
      </c>
      <c r="I545" s="44"/>
    </row>
    <row r="546">
      <c r="B546" s="40"/>
      <c r="I546" s="44"/>
    </row>
    <row r="547" ht="63.34591064453125" customHeight="1">
      <c r="B547" s="41" t="s">
        <v>499</v>
      </c>
      <c r="C547" s="32" t="s">
        <v>458</v>
      </c>
      <c r="D547" s="31" t="s">
        <v>569</v>
      </c>
      <c r="E547" s="30"/>
      <c r="F547" s="30"/>
      <c r="G547" s="30"/>
      <c r="H547" s="30"/>
      <c r="I547" s="45"/>
    </row>
    <row r="548" ht="19.947476196289063" customHeight="1">
      <c r="B548" s="40"/>
      <c r="C548" s="3" t="s">
        <v>460</v>
      </c>
      <c r="D548" s="9" t="s">
        <v>461</v>
      </c>
      <c r="I548" s="44"/>
    </row>
    <row r="549" ht="19.947476196289063" customHeight="1">
      <c r="B549" s="40"/>
      <c r="C549" s="3" t="s">
        <v>504</v>
      </c>
      <c r="D549" s="9" t="s">
        <v>505</v>
      </c>
      <c r="I549" s="44"/>
    </row>
    <row r="550" ht="19.947476196289063" customHeight="1">
      <c r="B550" s="40"/>
      <c r="C550" s="3" t="s">
        <v>506</v>
      </c>
      <c r="D550" s="9" t="s">
        <v>507</v>
      </c>
      <c r="I550" s="44"/>
    </row>
    <row r="551" ht="19.947476196289063" customHeight="1">
      <c r="B551" s="40"/>
      <c r="C551" s="3" t="s">
        <v>570</v>
      </c>
      <c r="D551" s="9" t="s">
        <v>571</v>
      </c>
      <c r="I551" s="44"/>
    </row>
    <row r="552" ht="19.947476196289063" customHeight="1">
      <c r="B552" s="40"/>
      <c r="C552" s="3" t="s">
        <v>572</v>
      </c>
      <c r="D552" s="9" t="s">
        <v>573</v>
      </c>
      <c r="I552" s="44"/>
    </row>
    <row r="553" ht="19.947476196289063" customHeight="1">
      <c r="B553" s="40"/>
      <c r="C553" s="3" t="s">
        <v>514</v>
      </c>
      <c r="D553" s="9" t="s">
        <v>515</v>
      </c>
      <c r="I553" s="44"/>
    </row>
    <row r="554" ht="19.947476196289063" customHeight="1">
      <c r="B554" s="40"/>
      <c r="C554" s="3" t="s">
        <v>563</v>
      </c>
      <c r="D554" s="9" t="s">
        <v>564</v>
      </c>
      <c r="I554" s="44"/>
    </row>
    <row r="555">
      <c r="B555" s="40"/>
      <c r="I555" s="44"/>
    </row>
    <row r="556">
      <c r="B556" s="40"/>
      <c r="C556" s="34" t="s">
        <v>60</v>
      </c>
      <c r="I556" s="44"/>
    </row>
    <row r="557">
      <c r="B557" s="40"/>
      <c r="I557" s="44"/>
    </row>
    <row r="558" ht="63.34591064453125" customHeight="1">
      <c r="B558" s="41" t="s">
        <v>524</v>
      </c>
      <c r="C558" s="32" t="s">
        <v>458</v>
      </c>
      <c r="D558" s="31" t="s">
        <v>574</v>
      </c>
      <c r="E558" s="30"/>
      <c r="F558" s="30"/>
      <c r="G558" s="30"/>
      <c r="H558" s="30"/>
      <c r="I558" s="45"/>
    </row>
    <row r="559" ht="19.947476196289063" customHeight="1">
      <c r="B559" s="40"/>
      <c r="C559" s="3" t="s">
        <v>460</v>
      </c>
      <c r="D559" s="9" t="s">
        <v>461</v>
      </c>
      <c r="I559" s="44"/>
    </row>
    <row r="560" ht="19.947476196289063" customHeight="1">
      <c r="B560" s="40"/>
      <c r="C560" s="3" t="s">
        <v>504</v>
      </c>
      <c r="D560" s="9" t="s">
        <v>505</v>
      </c>
      <c r="I560" s="44"/>
    </row>
    <row r="561" ht="19.947476196289063" customHeight="1">
      <c r="B561" s="40"/>
      <c r="C561" s="3" t="s">
        <v>506</v>
      </c>
      <c r="D561" s="9" t="s">
        <v>507</v>
      </c>
      <c r="I561" s="44"/>
    </row>
    <row r="562" ht="19.947476196289063" customHeight="1">
      <c r="B562" s="40"/>
      <c r="C562" s="3" t="s">
        <v>570</v>
      </c>
      <c r="D562" s="9" t="s">
        <v>571</v>
      </c>
      <c r="I562" s="44"/>
    </row>
    <row r="563" ht="19.947476196289063" customHeight="1">
      <c r="B563" s="40"/>
      <c r="C563" s="3" t="s">
        <v>514</v>
      </c>
      <c r="D563" s="9" t="s">
        <v>515</v>
      </c>
      <c r="I563" s="44"/>
    </row>
    <row r="564" ht="19.947476196289063" customHeight="1">
      <c r="B564" s="40"/>
      <c r="C564" s="3" t="s">
        <v>563</v>
      </c>
      <c r="D564" s="9" t="s">
        <v>564</v>
      </c>
      <c r="I564" s="44"/>
    </row>
    <row r="565">
      <c r="B565" s="40"/>
      <c r="I565" s="44"/>
    </row>
    <row r="566">
      <c r="B566" s="40"/>
      <c r="C566" s="34" t="s">
        <v>60</v>
      </c>
      <c r="I566" s="44"/>
    </row>
    <row r="567">
      <c r="B567" s="42"/>
      <c r="C567" s="38"/>
      <c r="D567" s="38"/>
      <c r="E567" s="38"/>
      <c r="F567" s="38"/>
      <c r="G567" s="38"/>
      <c r="H567" s="38"/>
      <c r="I567" s="46"/>
    </row>
    <row r="568"/>
    <row r="569">
      <c r="B569" s="4" t="s">
        <v>79</v>
      </c>
    </row>
    <row r="570" ht="19.947476196289063" customHeight="1">
      <c r="B570" s="49" t="s">
        <v>575</v>
      </c>
      <c r="C570" s="47" t="s">
        <v>576</v>
      </c>
      <c r="D570" s="48"/>
      <c r="E570" s="48"/>
      <c r="F570" s="48"/>
      <c r="G570" s="48"/>
      <c r="H570" s="48"/>
      <c r="I570" s="50"/>
    </row>
    <row r="571"/>
    <row r="572">
      <c r="B572" s="4" t="s">
        <v>82</v>
      </c>
    </row>
    <row r="573" ht="19.947476196289063" customHeight="1">
      <c r="B573" s="53" t="s">
        <v>577</v>
      </c>
      <c r="C573" s="36" t="s">
        <v>578</v>
      </c>
      <c r="D573" s="37"/>
      <c r="E573" s="37"/>
      <c r="F573" s="37"/>
      <c r="G573" s="37"/>
      <c r="H573" s="37"/>
      <c r="I573" s="43"/>
    </row>
    <row r="574" ht="19.947476196289063" customHeight="1">
      <c r="B574" s="54" t="s">
        <v>579</v>
      </c>
      <c r="C574" s="31" t="s">
        <v>580</v>
      </c>
      <c r="D574" s="30"/>
      <c r="I574" s="44"/>
    </row>
    <row r="575" ht="19.947476196289063" customHeight="1">
      <c r="B575" s="54" t="s">
        <v>581</v>
      </c>
      <c r="C575" s="31" t="s">
        <v>582</v>
      </c>
      <c r="D575" s="30"/>
      <c r="I575" s="44"/>
    </row>
    <row r="576" ht="19.947476196289063" customHeight="1">
      <c r="B576" s="54" t="s">
        <v>583</v>
      </c>
      <c r="C576" s="31" t="s">
        <v>584</v>
      </c>
      <c r="D576" s="30"/>
      <c r="I576" s="44"/>
    </row>
    <row r="577" ht="19.947476196289063" customHeight="1">
      <c r="B577" s="54" t="s">
        <v>585</v>
      </c>
      <c r="C577" s="31" t="s">
        <v>586</v>
      </c>
      <c r="D577" s="30"/>
      <c r="I577" s="44"/>
    </row>
    <row r="578" ht="19.947476196289063" customHeight="1">
      <c r="B578" s="54" t="s">
        <v>587</v>
      </c>
      <c r="C578" s="31" t="s">
        <v>588</v>
      </c>
      <c r="D578" s="30"/>
      <c r="I578" s="44"/>
    </row>
    <row r="579" ht="19.947476196289063" customHeight="1">
      <c r="B579" s="54" t="s">
        <v>589</v>
      </c>
      <c r="C579" s="31" t="s">
        <v>590</v>
      </c>
      <c r="D579" s="30"/>
      <c r="I579" s="44"/>
    </row>
    <row r="580" ht="19.947476196289063" customHeight="1">
      <c r="B580" s="54" t="s">
        <v>591</v>
      </c>
      <c r="C580" s="31" t="s">
        <v>592</v>
      </c>
      <c r="D580" s="30"/>
      <c r="I580" s="44"/>
    </row>
    <row r="581" ht="19.947476196289063" customHeight="1">
      <c r="B581" s="54" t="s">
        <v>593</v>
      </c>
      <c r="C581" s="31" t="s">
        <v>594</v>
      </c>
      <c r="D581" s="30"/>
      <c r="I581" s="44"/>
    </row>
    <row r="582" ht="19.947476196289063" customHeight="1">
      <c r="B582" s="55" t="s">
        <v>595</v>
      </c>
      <c r="C582" s="51" t="s">
        <v>596</v>
      </c>
      <c r="D582" s="52"/>
      <c r="E582" s="38"/>
      <c r="F582" s="38"/>
      <c r="G582" s="38"/>
      <c r="H582" s="38"/>
      <c r="I582" s="46"/>
    </row>
    <row r="583"/>
    <row r="584"/>
    <row r="585"/>
    <row r="586" ht="48.879766845703124" customHeight="1">
      <c r="A586" s="9" t="s">
        <v>9</v>
      </c>
    </row>
    <row r="587">
      <c r="A587" s="28" t="s">
        <v>597</v>
      </c>
      <c r="B587" s="4" t="s">
        <v>47</v>
      </c>
    </row>
    <row r="588" ht="19.947476196289063" customHeight="1">
      <c r="B588" s="62" t="s">
        <v>598</v>
      </c>
      <c r="C588" s="61"/>
      <c r="D588" s="61"/>
      <c r="E588" s="61"/>
      <c r="F588" s="61"/>
      <c r="G588" s="61"/>
      <c r="H588" s="61"/>
      <c r="I588" s="65"/>
    </row>
    <row r="589" ht="19.947476196289063" customHeight="1">
      <c r="B589" s="63" t="s">
        <v>599</v>
      </c>
      <c r="C589" s="58" t="s">
        <v>219</v>
      </c>
      <c r="D589" s="9" t="s">
        <v>600</v>
      </c>
      <c r="I589" s="44"/>
    </row>
    <row r="590">
      <c r="B590" s="40"/>
      <c r="C590" s="3" t="s">
        <v>221</v>
      </c>
      <c r="I590" s="44"/>
    </row>
    <row r="591">
      <c r="B591" s="40"/>
      <c r="I591" s="44"/>
    </row>
    <row r="592">
      <c r="B592" s="40"/>
      <c r="C592" s="7" t="s">
        <v>55</v>
      </c>
      <c r="I592" s="44"/>
    </row>
    <row r="593">
      <c r="B593" s="40"/>
      <c r="I593" s="44"/>
    </row>
    <row r="594" ht="19.947476196289063" customHeight="1">
      <c r="B594" s="41" t="s">
        <v>601</v>
      </c>
      <c r="C594" s="33" t="s">
        <v>219</v>
      </c>
      <c r="D594" s="31" t="s">
        <v>602</v>
      </c>
      <c r="E594" s="30"/>
      <c r="F594" s="30"/>
      <c r="G594" s="30"/>
      <c r="H594" s="30"/>
      <c r="I594" s="45"/>
    </row>
    <row r="595">
      <c r="B595" s="40"/>
      <c r="C595" s="3" t="s">
        <v>221</v>
      </c>
      <c r="I595" s="44"/>
    </row>
    <row r="596">
      <c r="B596" s="40"/>
      <c r="I596" s="44"/>
    </row>
    <row r="597">
      <c r="B597" s="40"/>
      <c r="C597" s="7" t="s">
        <v>55</v>
      </c>
      <c r="I597" s="44"/>
    </row>
    <row r="598">
      <c r="B598" s="40"/>
      <c r="I598" s="44"/>
    </row>
    <row r="599" ht="19.947476196289063" customHeight="1">
      <c r="B599" s="41" t="s">
        <v>603</v>
      </c>
      <c r="C599" s="33" t="s">
        <v>219</v>
      </c>
      <c r="D599" s="31" t="s">
        <v>604</v>
      </c>
      <c r="E599" s="30"/>
      <c r="F599" s="30"/>
      <c r="G599" s="30"/>
      <c r="H599" s="30"/>
      <c r="I599" s="45"/>
    </row>
    <row r="600">
      <c r="B600" s="40"/>
      <c r="C600" s="3" t="s">
        <v>221</v>
      </c>
      <c r="I600" s="44"/>
    </row>
    <row r="601">
      <c r="B601" s="40"/>
      <c r="I601" s="44"/>
    </row>
    <row r="602">
      <c r="B602" s="40"/>
      <c r="C602" s="7" t="s">
        <v>55</v>
      </c>
      <c r="I602" s="44"/>
    </row>
    <row r="603">
      <c r="B603" s="40"/>
      <c r="I603" s="44"/>
    </row>
    <row r="604" ht="19.947476196289063" customHeight="1">
      <c r="B604" s="41" t="s">
        <v>605</v>
      </c>
      <c r="C604" s="33" t="s">
        <v>219</v>
      </c>
      <c r="D604" s="31" t="s">
        <v>606</v>
      </c>
      <c r="E604" s="30"/>
      <c r="F604" s="30"/>
      <c r="G604" s="30"/>
      <c r="H604" s="30"/>
      <c r="I604" s="45"/>
    </row>
    <row r="605">
      <c r="B605" s="40"/>
      <c r="C605" s="3" t="s">
        <v>221</v>
      </c>
      <c r="I605" s="44"/>
    </row>
    <row r="606">
      <c r="B606" s="40"/>
      <c r="I606" s="44"/>
    </row>
    <row r="607">
      <c r="B607" s="40"/>
      <c r="C607" s="7" t="s">
        <v>55</v>
      </c>
      <c r="I607" s="44"/>
    </row>
    <row r="608">
      <c r="B608" s="40"/>
      <c r="I608" s="44"/>
    </row>
    <row r="609" ht="19.947476196289063" customHeight="1">
      <c r="B609" s="41" t="s">
        <v>607</v>
      </c>
      <c r="C609" s="33" t="s">
        <v>219</v>
      </c>
      <c r="D609" s="31" t="s">
        <v>608</v>
      </c>
      <c r="E609" s="30"/>
      <c r="F609" s="30"/>
      <c r="G609" s="30"/>
      <c r="H609" s="30"/>
      <c r="I609" s="45"/>
    </row>
    <row r="610">
      <c r="B610" s="40"/>
      <c r="C610" s="3" t="s">
        <v>221</v>
      </c>
      <c r="I610" s="44"/>
    </row>
    <row r="611">
      <c r="B611" s="40"/>
      <c r="I611" s="44"/>
    </row>
    <row r="612">
      <c r="B612" s="40"/>
      <c r="C612" s="7" t="s">
        <v>55</v>
      </c>
      <c r="I612" s="44"/>
    </row>
    <row r="613">
      <c r="B613" s="40"/>
      <c r="I613" s="44"/>
    </row>
    <row r="614" ht="19.947476196289063" customHeight="1">
      <c r="B614" s="41" t="s">
        <v>609</v>
      </c>
      <c r="C614" s="33" t="s">
        <v>219</v>
      </c>
      <c r="D614" s="31" t="s">
        <v>610</v>
      </c>
      <c r="E614" s="30"/>
      <c r="F614" s="30"/>
      <c r="G614" s="30"/>
      <c r="H614" s="30"/>
      <c r="I614" s="45"/>
    </row>
    <row r="615">
      <c r="B615" s="40"/>
      <c r="C615" s="3" t="s">
        <v>221</v>
      </c>
      <c r="I615" s="44"/>
    </row>
    <row r="616">
      <c r="B616" s="40"/>
      <c r="I616" s="44"/>
    </row>
    <row r="617">
      <c r="B617" s="40"/>
      <c r="C617" s="7" t="s">
        <v>55</v>
      </c>
      <c r="I617" s="44"/>
    </row>
    <row r="618">
      <c r="B618" s="40"/>
      <c r="I618" s="44"/>
    </row>
    <row r="619" ht="19.947476196289063" customHeight="1">
      <c r="B619" s="41" t="s">
        <v>611</v>
      </c>
      <c r="C619" s="33" t="s">
        <v>182</v>
      </c>
      <c r="D619" s="31" t="s">
        <v>612</v>
      </c>
      <c r="E619" s="30"/>
      <c r="F619" s="30"/>
      <c r="G619" s="30"/>
      <c r="H619" s="30"/>
      <c r="I619" s="45"/>
    </row>
    <row r="620">
      <c r="B620" s="40"/>
      <c r="C620" s="3" t="s">
        <v>613</v>
      </c>
      <c r="I620" s="44"/>
    </row>
    <row r="621">
      <c r="B621" s="40"/>
      <c r="I621" s="44"/>
    </row>
    <row r="622">
      <c r="B622" s="40"/>
      <c r="C622" s="7" t="s">
        <v>55</v>
      </c>
      <c r="I622" s="44"/>
    </row>
    <row r="623">
      <c r="B623" s="40"/>
      <c r="I623" s="44"/>
    </row>
    <row r="624" ht="19.947476196289063" customHeight="1">
      <c r="B624" s="41" t="s">
        <v>614</v>
      </c>
      <c r="C624" s="32" t="s">
        <v>49</v>
      </c>
      <c r="D624" s="31" t="s">
        <v>615</v>
      </c>
      <c r="E624" s="30"/>
      <c r="F624" s="30"/>
      <c r="G624" s="30"/>
      <c r="H624" s="30"/>
      <c r="I624" s="45"/>
    </row>
    <row r="625" ht="19.947476196289063" customHeight="1">
      <c r="B625" s="40"/>
      <c r="C625" s="3" t="s">
        <v>242</v>
      </c>
      <c r="D625" s="9" t="s">
        <v>243</v>
      </c>
      <c r="I625" s="44"/>
    </row>
    <row r="626" ht="19.947476196289063" customHeight="1">
      <c r="B626" s="40"/>
      <c r="C626" s="3" t="s">
        <v>248</v>
      </c>
      <c r="D626" s="9" t="s">
        <v>249</v>
      </c>
      <c r="I626" s="44"/>
    </row>
    <row r="627" ht="19.947476196289063" customHeight="1">
      <c r="B627" s="40"/>
      <c r="C627" s="3" t="s">
        <v>616</v>
      </c>
      <c r="D627" s="9" t="s">
        <v>617</v>
      </c>
      <c r="I627" s="44"/>
    </row>
    <row r="628" ht="19.947476196289063" customHeight="1">
      <c r="B628" s="40"/>
      <c r="C628" s="3" t="s">
        <v>246</v>
      </c>
      <c r="D628" s="9" t="s">
        <v>247</v>
      </c>
      <c r="I628" s="44"/>
    </row>
    <row r="629" ht="19.947476196289063" customHeight="1">
      <c r="B629" s="40"/>
      <c r="C629" s="3" t="s">
        <v>618</v>
      </c>
      <c r="D629" s="9" t="s">
        <v>619</v>
      </c>
      <c r="I629" s="44"/>
    </row>
    <row r="630" ht="19.947476196289063" customHeight="1">
      <c r="B630" s="40"/>
      <c r="C630" s="3" t="s">
        <v>620</v>
      </c>
      <c r="D630" s="9" t="s">
        <v>621</v>
      </c>
      <c r="I630" s="44"/>
    </row>
    <row r="631">
      <c r="B631" s="40"/>
      <c r="I631" s="44"/>
    </row>
    <row r="632">
      <c r="B632" s="40"/>
      <c r="C632" s="7" t="s">
        <v>55</v>
      </c>
      <c r="I632" s="44"/>
    </row>
    <row r="633">
      <c r="B633" s="40"/>
      <c r="I633" s="44"/>
    </row>
    <row r="634" ht="19.947476196289063" customHeight="1">
      <c r="B634" s="41" t="s">
        <v>622</v>
      </c>
      <c r="C634" s="32" t="s">
        <v>49</v>
      </c>
      <c r="D634" s="31" t="s">
        <v>623</v>
      </c>
      <c r="E634" s="30"/>
      <c r="F634" s="30"/>
      <c r="G634" s="30"/>
      <c r="H634" s="30"/>
      <c r="I634" s="45"/>
    </row>
    <row r="635" ht="19.947476196289063" customHeight="1">
      <c r="B635" s="40"/>
      <c r="C635" s="3" t="s">
        <v>284</v>
      </c>
      <c r="D635" s="9" t="s">
        <v>624</v>
      </c>
      <c r="I635" s="44"/>
    </row>
    <row r="636" ht="19.947476196289063" customHeight="1">
      <c r="B636" s="40"/>
      <c r="C636" s="3" t="s">
        <v>625</v>
      </c>
      <c r="D636" s="9" t="s">
        <v>626</v>
      </c>
      <c r="I636" s="44"/>
    </row>
    <row r="637">
      <c r="B637" s="40"/>
      <c r="I637" s="44"/>
    </row>
    <row r="638">
      <c r="B638" s="40"/>
      <c r="C638" s="7" t="s">
        <v>55</v>
      </c>
      <c r="I638" s="44"/>
    </row>
    <row r="639">
      <c r="B639" s="40"/>
      <c r="I639" s="44"/>
    </row>
    <row r="640" ht="48.879766845703124" customHeight="1">
      <c r="B640" s="41" t="s">
        <v>627</v>
      </c>
      <c r="C640" s="32" t="s">
        <v>49</v>
      </c>
      <c r="D640" s="31" t="s">
        <v>628</v>
      </c>
      <c r="E640" s="30"/>
      <c r="F640" s="30"/>
      <c r="G640" s="30"/>
      <c r="H640" s="30"/>
      <c r="I640" s="45"/>
    </row>
    <row r="641" ht="19.947476196289063" customHeight="1">
      <c r="B641" s="40"/>
      <c r="C641" s="3" t="s">
        <v>460</v>
      </c>
      <c r="D641" s="9" t="s">
        <v>285</v>
      </c>
      <c r="I641" s="44"/>
    </row>
    <row r="642" ht="34.413623046875" customHeight="1">
      <c r="B642" s="40"/>
      <c r="C642" s="3" t="s">
        <v>629</v>
      </c>
      <c r="D642" s="9" t="s">
        <v>630</v>
      </c>
      <c r="I642" s="44"/>
    </row>
    <row r="643" ht="19.947476196289063" customHeight="1">
      <c r="B643" s="40"/>
      <c r="C643" s="3" t="s">
        <v>631</v>
      </c>
      <c r="D643" s="9" t="s">
        <v>632</v>
      </c>
      <c r="I643" s="44"/>
    </row>
    <row r="644" ht="19.947476196289063" customHeight="1">
      <c r="B644" s="40"/>
      <c r="C644" s="3" t="s">
        <v>633</v>
      </c>
      <c r="D644" s="9" t="s">
        <v>634</v>
      </c>
      <c r="I644" s="44"/>
    </row>
    <row r="645" ht="19.947476196289063" customHeight="1">
      <c r="B645" s="40"/>
      <c r="C645" s="3" t="s">
        <v>635</v>
      </c>
      <c r="D645" s="9" t="s">
        <v>636</v>
      </c>
      <c r="I645" s="44"/>
    </row>
    <row r="646" ht="19.947476196289063" customHeight="1">
      <c r="B646" s="40"/>
      <c r="C646" s="3" t="s">
        <v>349</v>
      </c>
      <c r="D646" s="9" t="s">
        <v>637</v>
      </c>
      <c r="I646" s="44"/>
    </row>
    <row r="647" ht="19.947476196289063" customHeight="1">
      <c r="B647" s="40"/>
      <c r="C647" s="3" t="s">
        <v>232</v>
      </c>
      <c r="D647" s="9" t="s">
        <v>638</v>
      </c>
      <c r="I647" s="44"/>
    </row>
    <row r="648">
      <c r="B648" s="40"/>
      <c r="I648" s="44"/>
    </row>
    <row r="649">
      <c r="B649" s="40"/>
      <c r="C649" s="34" t="s">
        <v>60</v>
      </c>
      <c r="I649" s="44"/>
    </row>
    <row r="650">
      <c r="B650" s="40"/>
      <c r="I650" s="44"/>
    </row>
    <row r="651" ht="19.947476196289063" customHeight="1">
      <c r="B651" s="41" t="s">
        <v>639</v>
      </c>
      <c r="C651" s="33" t="s">
        <v>219</v>
      </c>
      <c r="D651" s="31" t="s">
        <v>640</v>
      </c>
      <c r="E651" s="30"/>
      <c r="F651" s="30"/>
      <c r="G651" s="30"/>
      <c r="H651" s="30"/>
      <c r="I651" s="45"/>
    </row>
    <row r="652">
      <c r="B652" s="40"/>
      <c r="C652" s="3" t="s">
        <v>221</v>
      </c>
      <c r="I652" s="44"/>
    </row>
    <row r="653">
      <c r="B653" s="40"/>
      <c r="I653" s="44"/>
    </row>
    <row r="654">
      <c r="B654" s="40"/>
      <c r="C654" s="7" t="s">
        <v>55</v>
      </c>
      <c r="I654" s="44"/>
    </row>
    <row r="655">
      <c r="B655" s="40"/>
      <c r="I655" s="44"/>
    </row>
    <row r="656" ht="19.947476196289063" customHeight="1">
      <c r="B656" s="41" t="s">
        <v>641</v>
      </c>
      <c r="C656" s="33" t="s">
        <v>219</v>
      </c>
      <c r="D656" s="31" t="s">
        <v>642</v>
      </c>
      <c r="E656" s="30"/>
      <c r="F656" s="30"/>
      <c r="G656" s="30"/>
      <c r="H656" s="30"/>
      <c r="I656" s="45"/>
    </row>
    <row r="657">
      <c r="B657" s="40"/>
      <c r="C657" s="3" t="s">
        <v>221</v>
      </c>
      <c r="I657" s="44"/>
    </row>
    <row r="658">
      <c r="B658" s="40"/>
      <c r="I658" s="44"/>
    </row>
    <row r="659">
      <c r="B659" s="40"/>
      <c r="C659" s="7" t="s">
        <v>55</v>
      </c>
      <c r="I659" s="44"/>
    </row>
    <row r="660">
      <c r="B660" s="40"/>
      <c r="I660" s="44"/>
    </row>
    <row r="661" ht="19.947476196289063" customHeight="1">
      <c r="B661" s="64" t="s">
        <v>643</v>
      </c>
      <c r="C661" s="57"/>
      <c r="D661" s="57"/>
      <c r="E661" s="57"/>
      <c r="F661" s="57"/>
      <c r="G661" s="57"/>
      <c r="H661" s="57"/>
      <c r="I661" s="66"/>
    </row>
    <row r="662" ht="19.947476196289063" customHeight="1">
      <c r="B662" s="63" t="s">
        <v>644</v>
      </c>
      <c r="C662" s="59" t="s">
        <v>49</v>
      </c>
      <c r="D662" s="9" t="s">
        <v>645</v>
      </c>
      <c r="I662" s="44"/>
    </row>
    <row r="663" ht="19.947476196289063" customHeight="1">
      <c r="B663" s="40"/>
      <c r="C663" s="3" t="s">
        <v>646</v>
      </c>
      <c r="D663" s="9" t="s">
        <v>647</v>
      </c>
      <c r="I663" s="44"/>
    </row>
    <row r="664" ht="19.947476196289063" customHeight="1">
      <c r="B664" s="40"/>
      <c r="C664" s="3" t="s">
        <v>648</v>
      </c>
      <c r="D664" s="9" t="s">
        <v>649</v>
      </c>
      <c r="I664" s="44"/>
    </row>
    <row r="665" ht="19.947476196289063" customHeight="1">
      <c r="B665" s="40"/>
      <c r="C665" s="3" t="s">
        <v>650</v>
      </c>
      <c r="D665" s="9" t="s">
        <v>651</v>
      </c>
      <c r="I665" s="44"/>
    </row>
    <row r="666" ht="19.947476196289063" customHeight="1">
      <c r="B666" s="40"/>
      <c r="C666" s="3" t="s">
        <v>652</v>
      </c>
      <c r="D666" s="9" t="s">
        <v>653</v>
      </c>
      <c r="I666" s="44"/>
    </row>
    <row r="667">
      <c r="B667" s="40"/>
      <c r="I667" s="44"/>
    </row>
    <row r="668">
      <c r="B668" s="40"/>
      <c r="C668" s="34" t="s">
        <v>60</v>
      </c>
      <c r="I668" s="44"/>
    </row>
    <row r="669">
      <c r="B669" s="40"/>
      <c r="C669" s="60" t="str">
        <f>HYPERLINK("#'Json-dokumentation'!A3339", "Fotnot: (**)")</f>
        <v>Fotnot: (**)</v>
      </c>
      <c r="I669" s="44"/>
    </row>
    <row r="670">
      <c r="B670" s="40"/>
      <c r="I670" s="44"/>
    </row>
    <row r="671" ht="19.947476196289063" customHeight="1">
      <c r="B671" s="41" t="s">
        <v>654</v>
      </c>
      <c r="C671" s="32" t="s">
        <v>49</v>
      </c>
      <c r="D671" s="31" t="s">
        <v>655</v>
      </c>
      <c r="E671" s="30"/>
      <c r="F671" s="30"/>
      <c r="G671" s="30"/>
      <c r="H671" s="30"/>
      <c r="I671" s="45"/>
    </row>
    <row r="672" ht="19.947476196289063" customHeight="1">
      <c r="B672" s="40"/>
      <c r="C672" s="3" t="s">
        <v>646</v>
      </c>
      <c r="D672" s="9" t="s">
        <v>656</v>
      </c>
      <c r="I672" s="44"/>
    </row>
    <row r="673" ht="19.947476196289063" customHeight="1">
      <c r="B673" s="40"/>
      <c r="C673" s="3" t="s">
        <v>648</v>
      </c>
      <c r="D673" s="9" t="s">
        <v>657</v>
      </c>
      <c r="I673" s="44"/>
    </row>
    <row r="674" ht="19.947476196289063" customHeight="1">
      <c r="B674" s="40"/>
      <c r="C674" s="3" t="s">
        <v>650</v>
      </c>
      <c r="D674" s="9" t="s">
        <v>658</v>
      </c>
      <c r="I674" s="44"/>
    </row>
    <row r="675" ht="19.947476196289063" customHeight="1">
      <c r="B675" s="40"/>
      <c r="C675" s="3" t="s">
        <v>652</v>
      </c>
      <c r="D675" s="9" t="s">
        <v>659</v>
      </c>
      <c r="I675" s="44"/>
    </row>
    <row r="676" ht="19.947476196289063" customHeight="1">
      <c r="B676" s="40"/>
      <c r="C676" s="3" t="s">
        <v>660</v>
      </c>
      <c r="D676" s="9" t="s">
        <v>661</v>
      </c>
      <c r="I676" s="44"/>
    </row>
    <row r="677">
      <c r="B677" s="40"/>
      <c r="I677" s="44"/>
    </row>
    <row r="678">
      <c r="B678" s="40"/>
      <c r="C678" s="34" t="s">
        <v>60</v>
      </c>
      <c r="I678" s="44"/>
    </row>
    <row r="679">
      <c r="B679" s="40"/>
      <c r="C679" s="60" t="str">
        <f>HYPERLINK("#'Json-dokumentation'!A3339", "Fotnot: (**)")</f>
        <v>Fotnot: (**)</v>
      </c>
      <c r="I679" s="44"/>
    </row>
    <row r="680">
      <c r="B680" s="40"/>
      <c r="I680" s="44"/>
    </row>
    <row r="681" ht="19.947476196289063" customHeight="1">
      <c r="B681" s="41" t="s">
        <v>662</v>
      </c>
      <c r="C681" s="32" t="s">
        <v>49</v>
      </c>
      <c r="D681" s="31" t="s">
        <v>663</v>
      </c>
      <c r="E681" s="30"/>
      <c r="F681" s="30"/>
      <c r="G681" s="30"/>
      <c r="H681" s="30"/>
      <c r="I681" s="45"/>
    </row>
    <row r="682" ht="19.947476196289063" customHeight="1">
      <c r="B682" s="40"/>
      <c r="C682" s="3" t="s">
        <v>646</v>
      </c>
      <c r="D682" s="9" t="s">
        <v>664</v>
      </c>
      <c r="I682" s="44"/>
    </row>
    <row r="683" ht="19.947476196289063" customHeight="1">
      <c r="B683" s="40"/>
      <c r="C683" s="3" t="s">
        <v>648</v>
      </c>
      <c r="D683" s="9" t="s">
        <v>665</v>
      </c>
      <c r="I683" s="44"/>
    </row>
    <row r="684" ht="19.947476196289063" customHeight="1">
      <c r="B684" s="40"/>
      <c r="C684" s="3" t="s">
        <v>650</v>
      </c>
      <c r="D684" s="9" t="s">
        <v>666</v>
      </c>
      <c r="I684" s="44"/>
    </row>
    <row r="685" ht="34.413623046875" customHeight="1">
      <c r="B685" s="40"/>
      <c r="C685" s="3" t="s">
        <v>652</v>
      </c>
      <c r="D685" s="9" t="s">
        <v>667</v>
      </c>
      <c r="I685" s="44"/>
    </row>
    <row r="686" ht="19.947476196289063" customHeight="1">
      <c r="B686" s="40"/>
      <c r="C686" s="3" t="s">
        <v>660</v>
      </c>
      <c r="D686" s="9" t="s">
        <v>668</v>
      </c>
      <c r="I686" s="44"/>
    </row>
    <row r="687" ht="19.947476196289063" customHeight="1">
      <c r="B687" s="40"/>
      <c r="C687" s="3" t="s">
        <v>669</v>
      </c>
      <c r="D687" s="9" t="s">
        <v>670</v>
      </c>
      <c r="I687" s="44"/>
    </row>
    <row r="688">
      <c r="B688" s="40"/>
      <c r="I688" s="44"/>
    </row>
    <row r="689">
      <c r="B689" s="40"/>
      <c r="C689" s="34" t="s">
        <v>60</v>
      </c>
      <c r="I689" s="44"/>
    </row>
    <row r="690">
      <c r="B690" s="40"/>
      <c r="C690" s="60" t="str">
        <f>HYPERLINK("#'Json-dokumentation'!A3339", "Fotnot: (**)")</f>
        <v>Fotnot: (**)</v>
      </c>
      <c r="I690" s="44"/>
    </row>
    <row r="691">
      <c r="B691" s="40"/>
      <c r="I691" s="44"/>
    </row>
    <row r="692" ht="19.947476196289063" customHeight="1">
      <c r="B692" s="41" t="s">
        <v>671</v>
      </c>
      <c r="C692" s="32" t="s">
        <v>49</v>
      </c>
      <c r="D692" s="31" t="s">
        <v>672</v>
      </c>
      <c r="E692" s="30"/>
      <c r="F692" s="30"/>
      <c r="G692" s="30"/>
      <c r="H692" s="30"/>
      <c r="I692" s="45"/>
    </row>
    <row r="693" ht="19.947476196289063" customHeight="1">
      <c r="B693" s="40"/>
      <c r="C693" s="3" t="s">
        <v>646</v>
      </c>
      <c r="D693" s="9" t="s">
        <v>673</v>
      </c>
      <c r="I693" s="44"/>
    </row>
    <row r="694" ht="19.947476196289063" customHeight="1">
      <c r="B694" s="40"/>
      <c r="C694" s="3" t="s">
        <v>648</v>
      </c>
      <c r="D694" s="9" t="s">
        <v>674</v>
      </c>
      <c r="I694" s="44"/>
    </row>
    <row r="695" ht="19.947476196289063" customHeight="1">
      <c r="B695" s="40"/>
      <c r="C695" s="3" t="s">
        <v>650</v>
      </c>
      <c r="D695" s="9" t="s">
        <v>675</v>
      </c>
      <c r="I695" s="44"/>
    </row>
    <row r="696" ht="19.947476196289063" customHeight="1">
      <c r="B696" s="40"/>
      <c r="C696" s="3" t="s">
        <v>652</v>
      </c>
      <c r="D696" s="9" t="s">
        <v>676</v>
      </c>
      <c r="I696" s="44"/>
    </row>
    <row r="697" ht="19.947476196289063" customHeight="1">
      <c r="B697" s="40"/>
      <c r="C697" s="3" t="s">
        <v>660</v>
      </c>
      <c r="D697" s="9" t="s">
        <v>677</v>
      </c>
      <c r="I697" s="44"/>
    </row>
    <row r="698" ht="19.947476196289063" customHeight="1">
      <c r="B698" s="40"/>
      <c r="C698" s="3" t="s">
        <v>669</v>
      </c>
      <c r="D698" s="9" t="s">
        <v>678</v>
      </c>
      <c r="I698" s="44"/>
    </row>
    <row r="699" ht="19.947476196289063" customHeight="1">
      <c r="B699" s="40"/>
      <c r="C699" s="3" t="s">
        <v>679</v>
      </c>
      <c r="D699" s="9" t="s">
        <v>680</v>
      </c>
      <c r="I699" s="44"/>
    </row>
    <row r="700" ht="19.947476196289063" customHeight="1">
      <c r="B700" s="40"/>
      <c r="C700" s="3" t="s">
        <v>681</v>
      </c>
      <c r="D700" s="9" t="s">
        <v>682</v>
      </c>
      <c r="I700" s="44"/>
    </row>
    <row r="701">
      <c r="B701" s="40"/>
      <c r="I701" s="44"/>
    </row>
    <row r="702">
      <c r="B702" s="40"/>
      <c r="C702" s="34" t="s">
        <v>60</v>
      </c>
      <c r="I702" s="44"/>
    </row>
    <row r="703">
      <c r="B703" s="40"/>
      <c r="C703" s="60" t="str">
        <f>HYPERLINK("#'Json-dokumentation'!A3339", "Fotnot: (**)")</f>
        <v>Fotnot: (**)</v>
      </c>
      <c r="I703" s="44"/>
    </row>
    <row r="704">
      <c r="B704" s="40"/>
      <c r="I704" s="44"/>
    </row>
    <row r="705" ht="19.947476196289063" customHeight="1">
      <c r="B705" s="41" t="s">
        <v>683</v>
      </c>
      <c r="C705" s="33" t="s">
        <v>684</v>
      </c>
      <c r="D705" s="31" t="s">
        <v>685</v>
      </c>
      <c r="E705" s="30"/>
      <c r="F705" s="30"/>
      <c r="G705" s="30"/>
      <c r="H705" s="30"/>
      <c r="I705" s="45"/>
    </row>
    <row r="706">
      <c r="B706" s="40"/>
      <c r="C706" s="3" t="s">
        <v>686</v>
      </c>
      <c r="I706" s="44"/>
    </row>
    <row r="707">
      <c r="B707" s="40"/>
      <c r="C707" s="3" t="s">
        <v>687</v>
      </c>
      <c r="I707" s="44"/>
    </row>
    <row r="708">
      <c r="B708" s="40"/>
      <c r="I708" s="44"/>
    </row>
    <row r="709">
      <c r="B709" s="40"/>
      <c r="C709" s="34" t="s">
        <v>60</v>
      </c>
      <c r="I709" s="44"/>
    </row>
    <row r="710">
      <c r="B710" s="40"/>
      <c r="C710" s="60" t="str">
        <f>HYPERLINK("#'Json-dokumentation'!A3339", "Fotnot: (**)")</f>
        <v>Fotnot: (**)</v>
      </c>
      <c r="I710" s="44"/>
    </row>
    <row r="711">
      <c r="B711" s="40"/>
      <c r="I711" s="44"/>
    </row>
    <row r="712" ht="19.947476196289063" customHeight="1">
      <c r="B712" s="41" t="s">
        <v>688</v>
      </c>
      <c r="C712" s="33" t="s">
        <v>684</v>
      </c>
      <c r="D712" s="31" t="s">
        <v>689</v>
      </c>
      <c r="E712" s="30"/>
      <c r="F712" s="30"/>
      <c r="G712" s="30"/>
      <c r="H712" s="30"/>
      <c r="I712" s="45"/>
    </row>
    <row r="713">
      <c r="B713" s="40"/>
      <c r="C713" s="3" t="s">
        <v>690</v>
      </c>
      <c r="I713" s="44"/>
    </row>
    <row r="714">
      <c r="B714" s="40"/>
      <c r="C714" s="3" t="s">
        <v>691</v>
      </c>
      <c r="I714" s="44"/>
    </row>
    <row r="715">
      <c r="B715" s="40"/>
      <c r="I715" s="44"/>
    </row>
    <row r="716">
      <c r="B716" s="40"/>
      <c r="C716" s="34" t="s">
        <v>60</v>
      </c>
      <c r="I716" s="44"/>
    </row>
    <row r="717">
      <c r="B717" s="40"/>
      <c r="C717" s="60" t="str">
        <f>HYPERLINK("#'Json-dokumentation'!A3339", "Fotnot: (**)")</f>
        <v>Fotnot: (**)</v>
      </c>
      <c r="I717" s="44"/>
    </row>
    <row r="718">
      <c r="B718" s="40"/>
      <c r="I718" s="44"/>
    </row>
    <row r="719" ht="19.947476196289063" customHeight="1">
      <c r="B719" s="41" t="s">
        <v>692</v>
      </c>
      <c r="C719" s="33" t="s">
        <v>684</v>
      </c>
      <c r="D719" s="31" t="s">
        <v>693</v>
      </c>
      <c r="E719" s="30"/>
      <c r="F719" s="30"/>
      <c r="G719" s="30"/>
      <c r="H719" s="30"/>
      <c r="I719" s="45"/>
    </row>
    <row r="720">
      <c r="B720" s="40"/>
      <c r="C720" s="3" t="s">
        <v>694</v>
      </c>
      <c r="I720" s="44"/>
    </row>
    <row r="721">
      <c r="B721" s="40"/>
      <c r="C721" s="3" t="s">
        <v>687</v>
      </c>
      <c r="I721" s="44"/>
    </row>
    <row r="722">
      <c r="B722" s="40"/>
      <c r="I722" s="44"/>
    </row>
    <row r="723">
      <c r="B723" s="40"/>
      <c r="C723" s="34" t="s">
        <v>60</v>
      </c>
      <c r="I723" s="44"/>
    </row>
    <row r="724">
      <c r="B724" s="40"/>
      <c r="C724" s="60" t="str">
        <f>HYPERLINK("#'Json-dokumentation'!A3339", "Fotnot: (**)")</f>
        <v>Fotnot: (**)</v>
      </c>
      <c r="I724" s="44"/>
    </row>
    <row r="725">
      <c r="B725" s="40"/>
      <c r="I725" s="44"/>
    </row>
    <row r="726" ht="19.947476196289063" customHeight="1">
      <c r="B726" s="41" t="s">
        <v>695</v>
      </c>
      <c r="C726" s="33" t="s">
        <v>182</v>
      </c>
      <c r="D726" s="31" t="s">
        <v>696</v>
      </c>
      <c r="E726" s="30"/>
      <c r="F726" s="30"/>
      <c r="G726" s="30"/>
      <c r="H726" s="30"/>
      <c r="I726" s="45"/>
    </row>
    <row r="727">
      <c r="B727" s="40"/>
      <c r="C727" s="3" t="s">
        <v>697</v>
      </c>
      <c r="I727" s="44"/>
    </row>
    <row r="728">
      <c r="B728" s="40"/>
      <c r="C728" s="3" t="s">
        <v>698</v>
      </c>
      <c r="I728" s="44"/>
    </row>
    <row r="729">
      <c r="B729" s="40"/>
      <c r="I729" s="44"/>
    </row>
    <row r="730">
      <c r="B730" s="40"/>
      <c r="C730" s="34" t="s">
        <v>60</v>
      </c>
      <c r="I730" s="44"/>
    </row>
    <row r="731">
      <c r="B731" s="40"/>
      <c r="C731" s="60" t="str">
        <f>HYPERLINK("#'Json-dokumentation'!A3339", "Fotnot: (**)")</f>
        <v>Fotnot: (**)</v>
      </c>
      <c r="I731" s="44"/>
    </row>
    <row r="732">
      <c r="B732" s="40"/>
      <c r="I732" s="44"/>
    </row>
    <row r="733" ht="19.947476196289063" customHeight="1">
      <c r="B733" s="41" t="s">
        <v>699</v>
      </c>
      <c r="C733" s="33" t="s">
        <v>684</v>
      </c>
      <c r="D733" s="31" t="s">
        <v>700</v>
      </c>
      <c r="E733" s="30"/>
      <c r="F733" s="30"/>
      <c r="G733" s="30"/>
      <c r="H733" s="30"/>
      <c r="I733" s="45"/>
    </row>
    <row r="734">
      <c r="B734" s="40"/>
      <c r="C734" s="3" t="s">
        <v>701</v>
      </c>
      <c r="I734" s="44"/>
    </row>
    <row r="735">
      <c r="B735" s="40"/>
      <c r="C735" s="3" t="s">
        <v>702</v>
      </c>
      <c r="I735" s="44"/>
    </row>
    <row r="736">
      <c r="B736" s="40"/>
      <c r="I736" s="44"/>
    </row>
    <row r="737">
      <c r="B737" s="40"/>
      <c r="C737" s="34" t="s">
        <v>60</v>
      </c>
      <c r="I737" s="44"/>
    </row>
    <row r="738">
      <c r="B738" s="40"/>
      <c r="C738" s="60" t="str">
        <f>HYPERLINK("#'Json-dokumentation'!A3339", "Fotnot: (**)")</f>
        <v>Fotnot: (**)</v>
      </c>
      <c r="I738" s="44"/>
    </row>
    <row r="739">
      <c r="B739" s="40"/>
      <c r="I739" s="44"/>
    </row>
    <row r="740" ht="19.947476196289063" customHeight="1">
      <c r="B740" s="41" t="s">
        <v>703</v>
      </c>
      <c r="C740" s="33" t="s">
        <v>684</v>
      </c>
      <c r="D740" s="31" t="s">
        <v>704</v>
      </c>
      <c r="E740" s="30"/>
      <c r="F740" s="30"/>
      <c r="G740" s="30"/>
      <c r="H740" s="30"/>
      <c r="I740" s="45"/>
    </row>
    <row r="741">
      <c r="B741" s="40"/>
      <c r="C741" s="3" t="s">
        <v>705</v>
      </c>
      <c r="I741" s="44"/>
    </row>
    <row r="742">
      <c r="B742" s="40"/>
      <c r="C742" s="3" t="s">
        <v>706</v>
      </c>
      <c r="I742" s="44"/>
    </row>
    <row r="743">
      <c r="B743" s="40"/>
      <c r="I743" s="44"/>
    </row>
    <row r="744">
      <c r="B744" s="40"/>
      <c r="C744" s="34" t="s">
        <v>60</v>
      </c>
      <c r="I744" s="44"/>
    </row>
    <row r="745">
      <c r="B745" s="40"/>
      <c r="C745" s="60" t="str">
        <f>HYPERLINK("#'Json-dokumentation'!A3339", "Fotnot: (**)")</f>
        <v>Fotnot: (**)</v>
      </c>
      <c r="I745" s="44"/>
    </row>
    <row r="746">
      <c r="B746" s="40"/>
      <c r="I746" s="44"/>
    </row>
    <row r="747" ht="19.947476196289063" customHeight="1">
      <c r="B747" s="41" t="s">
        <v>707</v>
      </c>
      <c r="C747" s="33" t="s">
        <v>182</v>
      </c>
      <c r="D747" s="31" t="s">
        <v>708</v>
      </c>
      <c r="E747" s="30"/>
      <c r="F747" s="30"/>
      <c r="G747" s="30"/>
      <c r="H747" s="30"/>
      <c r="I747" s="45"/>
    </row>
    <row r="748">
      <c r="B748" s="40"/>
      <c r="C748" s="3" t="s">
        <v>709</v>
      </c>
      <c r="I748" s="44"/>
    </row>
    <row r="749">
      <c r="B749" s="40"/>
      <c r="C749" s="3" t="s">
        <v>702</v>
      </c>
      <c r="I749" s="44"/>
    </row>
    <row r="750">
      <c r="B750" s="40"/>
      <c r="I750" s="44"/>
    </row>
    <row r="751">
      <c r="B751" s="40"/>
      <c r="C751" s="34" t="s">
        <v>60</v>
      </c>
      <c r="I751" s="44"/>
    </row>
    <row r="752">
      <c r="B752" s="40"/>
      <c r="C752" s="60" t="str">
        <f>HYPERLINK("#'Json-dokumentation'!A3339", "Fotnot: (**)")</f>
        <v>Fotnot: (**)</v>
      </c>
      <c r="I752" s="44"/>
    </row>
    <row r="753">
      <c r="B753" s="40"/>
      <c r="I753" s="44"/>
    </row>
    <row r="754" ht="19.947476196289063" customHeight="1">
      <c r="B754" s="41" t="s">
        <v>710</v>
      </c>
      <c r="C754" s="33" t="s">
        <v>182</v>
      </c>
      <c r="D754" s="31" t="s">
        <v>711</v>
      </c>
      <c r="E754" s="30"/>
      <c r="F754" s="30"/>
      <c r="G754" s="30"/>
      <c r="H754" s="30"/>
      <c r="I754" s="45"/>
    </row>
    <row r="755">
      <c r="B755" s="40"/>
      <c r="C755" s="3" t="s">
        <v>697</v>
      </c>
      <c r="I755" s="44"/>
    </row>
    <row r="756">
      <c r="B756" s="40"/>
      <c r="C756" s="3" t="s">
        <v>712</v>
      </c>
      <c r="I756" s="44"/>
    </row>
    <row r="757">
      <c r="B757" s="40"/>
      <c r="I757" s="44"/>
    </row>
    <row r="758">
      <c r="B758" s="40"/>
      <c r="C758" s="34" t="s">
        <v>60</v>
      </c>
      <c r="I758" s="44"/>
    </row>
    <row r="759">
      <c r="B759" s="40"/>
      <c r="C759" s="60" t="str">
        <f>HYPERLINK("#'Json-dokumentation'!A3339", "Fotnot: (**)")</f>
        <v>Fotnot: (**)</v>
      </c>
      <c r="I759" s="44"/>
    </row>
    <row r="760">
      <c r="B760" s="40"/>
      <c r="I760" s="44"/>
    </row>
    <row r="761" ht="48.879766845703124" customHeight="1">
      <c r="B761" s="41" t="s">
        <v>713</v>
      </c>
      <c r="C761" s="33" t="s">
        <v>182</v>
      </c>
      <c r="D761" s="31" t="s">
        <v>714</v>
      </c>
      <c r="E761" s="30"/>
      <c r="F761" s="30"/>
      <c r="G761" s="30"/>
      <c r="H761" s="30"/>
      <c r="I761" s="45"/>
    </row>
    <row r="762">
      <c r="B762" s="40"/>
      <c r="C762" s="3" t="s">
        <v>715</v>
      </c>
      <c r="I762" s="44"/>
    </row>
    <row r="763">
      <c r="B763" s="40"/>
      <c r="C763" s="3" t="s">
        <v>716</v>
      </c>
      <c r="I763" s="44"/>
    </row>
    <row r="764">
      <c r="B764" s="40"/>
      <c r="I764" s="44"/>
    </row>
    <row r="765">
      <c r="B765" s="40"/>
      <c r="C765" s="34" t="s">
        <v>60</v>
      </c>
      <c r="I765" s="44"/>
    </row>
    <row r="766">
      <c r="B766" s="40"/>
      <c r="C766" s="60" t="str">
        <f>HYPERLINK("#'Json-dokumentation'!A3339", "Fotnot: (**)")</f>
        <v>Fotnot: (**)</v>
      </c>
      <c r="I766" s="44"/>
    </row>
    <row r="767">
      <c r="B767" s="40"/>
      <c r="I767" s="44"/>
    </row>
    <row r="768" ht="48.879766845703124" customHeight="1">
      <c r="B768" s="41" t="s">
        <v>717</v>
      </c>
      <c r="C768" s="33" t="s">
        <v>684</v>
      </c>
      <c r="D768" s="31" t="s">
        <v>718</v>
      </c>
      <c r="E768" s="30"/>
      <c r="F768" s="30"/>
      <c r="G768" s="30"/>
      <c r="H768" s="30"/>
      <c r="I768" s="45"/>
    </row>
    <row r="769">
      <c r="B769" s="40"/>
      <c r="C769" s="3" t="s">
        <v>719</v>
      </c>
      <c r="I769" s="44"/>
    </row>
    <row r="770">
      <c r="B770" s="40"/>
      <c r="C770" s="3" t="s">
        <v>720</v>
      </c>
      <c r="I770" s="44"/>
    </row>
    <row r="771">
      <c r="B771" s="40"/>
      <c r="I771" s="44"/>
    </row>
    <row r="772">
      <c r="B772" s="40"/>
      <c r="C772" s="34" t="s">
        <v>60</v>
      </c>
      <c r="I772" s="44"/>
    </row>
    <row r="773">
      <c r="B773" s="40"/>
      <c r="C773" s="60" t="str">
        <f>HYPERLINK("#'Json-dokumentation'!A3339", "Fotnot: (**)")</f>
        <v>Fotnot: (**)</v>
      </c>
      <c r="I773" s="44"/>
    </row>
    <row r="774">
      <c r="B774" s="40"/>
      <c r="I774" s="44"/>
    </row>
    <row r="775" ht="19.947476196289063" customHeight="1">
      <c r="B775" s="41" t="s">
        <v>721</v>
      </c>
      <c r="C775" s="33" t="s">
        <v>219</v>
      </c>
      <c r="D775" s="31" t="s">
        <v>722</v>
      </c>
      <c r="E775" s="30"/>
      <c r="F775" s="30"/>
      <c r="G775" s="30"/>
      <c r="H775" s="30"/>
      <c r="I775" s="45"/>
    </row>
    <row r="776">
      <c r="B776" s="40"/>
      <c r="C776" s="3" t="s">
        <v>221</v>
      </c>
      <c r="I776" s="44"/>
    </row>
    <row r="777">
      <c r="B777" s="40"/>
      <c r="I777" s="44"/>
    </row>
    <row r="778">
      <c r="B778" s="40"/>
      <c r="C778" s="34" t="s">
        <v>60</v>
      </c>
      <c r="I778" s="44"/>
    </row>
    <row r="779">
      <c r="B779" s="40"/>
      <c r="C779" s="60" t="str">
        <f>HYPERLINK("#'Json-dokumentation'!A3339", "Fotnot: (**)")</f>
        <v>Fotnot: (**)</v>
      </c>
      <c r="I779" s="44"/>
    </row>
    <row r="780">
      <c r="B780" s="42"/>
      <c r="C780" s="38"/>
      <c r="D780" s="38"/>
      <c r="E780" s="38"/>
      <c r="F780" s="38"/>
      <c r="G780" s="38"/>
      <c r="H780" s="38"/>
      <c r="I780" s="46"/>
    </row>
    <row r="781"/>
    <row r="782">
      <c r="B782" s="4" t="s">
        <v>723</v>
      </c>
    </row>
    <row r="783"/>
    <row r="784">
      <c r="B784" s="4" t="s">
        <v>82</v>
      </c>
    </row>
    <row r="785" ht="19.947476196289063" customHeight="1">
      <c r="B785" s="53" t="s">
        <v>724</v>
      </c>
      <c r="C785" s="36" t="s">
        <v>725</v>
      </c>
      <c r="D785" s="37"/>
      <c r="E785" s="37"/>
      <c r="F785" s="37"/>
      <c r="G785" s="37"/>
      <c r="H785" s="37"/>
      <c r="I785" s="43"/>
    </row>
    <row r="786" ht="34.413623046875" customHeight="1">
      <c r="B786" s="54" t="s">
        <v>726</v>
      </c>
      <c r="C786" s="31" t="s">
        <v>727</v>
      </c>
      <c r="D786" s="30"/>
      <c r="I786" s="44"/>
    </row>
    <row r="787" ht="19.947476196289063" customHeight="1">
      <c r="B787" s="55" t="s">
        <v>728</v>
      </c>
      <c r="C787" s="51" t="s">
        <v>729</v>
      </c>
      <c r="D787" s="52"/>
      <c r="E787" s="38"/>
      <c r="F787" s="38"/>
      <c r="G787" s="38"/>
      <c r="H787" s="38"/>
      <c r="I787" s="46"/>
    </row>
    <row r="788"/>
    <row r="789"/>
    <row r="790"/>
    <row r="791" ht="19.947476196289063" customHeight="1">
      <c r="A791" s="9" t="s">
        <v>10</v>
      </c>
    </row>
    <row r="792">
      <c r="A792" s="28" t="s">
        <v>730</v>
      </c>
      <c r="B792" s="4" t="s">
        <v>47</v>
      </c>
    </row>
    <row r="793" ht="48.879766845703124" customHeight="1">
      <c r="B793" s="39" t="s">
        <v>731</v>
      </c>
      <c r="C793" s="56" t="s">
        <v>69</v>
      </c>
      <c r="D793" s="36" t="s">
        <v>732</v>
      </c>
      <c r="E793" s="37"/>
      <c r="F793" s="37"/>
      <c r="G793" s="37"/>
      <c r="H793" s="37"/>
      <c r="I793" s="43"/>
    </row>
    <row r="794">
      <c r="B794" s="40"/>
      <c r="C794" s="3" t="s">
        <v>733</v>
      </c>
      <c r="I794" s="44"/>
    </row>
    <row r="795">
      <c r="B795" s="40"/>
      <c r="I795" s="44"/>
    </row>
    <row r="796">
      <c r="B796" s="40"/>
      <c r="C796" s="34" t="s">
        <v>60</v>
      </c>
      <c r="I796" s="44"/>
    </row>
    <row r="797">
      <c r="B797" s="40"/>
      <c r="I797" s="44"/>
    </row>
    <row r="798" ht="48.879766845703124" customHeight="1">
      <c r="B798" s="41" t="s">
        <v>734</v>
      </c>
      <c r="C798" s="32" t="s">
        <v>49</v>
      </c>
      <c r="D798" s="31" t="s">
        <v>735</v>
      </c>
      <c r="E798" s="30"/>
      <c r="F798" s="30"/>
      <c r="G798" s="30"/>
      <c r="H798" s="30"/>
      <c r="I798" s="45"/>
      <c r="J798" s="29" t="str">
        <f>HYPERLINK("#'Ändringshistorik'!C39", "Ändringshistorik: [134] ,[135]")</f>
        <v>Ändringshistorik: [134] ,[135]</v>
      </c>
    </row>
    <row r="799" ht="19.947476196289063" customHeight="1">
      <c r="B799" s="40"/>
      <c r="C799" s="3" t="s">
        <v>736</v>
      </c>
      <c r="D799" s="9" t="s">
        <v>737</v>
      </c>
      <c r="I799" s="44"/>
    </row>
    <row r="800" ht="19.947476196289063" customHeight="1">
      <c r="B800" s="40"/>
      <c r="C800" s="3" t="s">
        <v>738</v>
      </c>
      <c r="D800" s="9" t="s">
        <v>739</v>
      </c>
      <c r="I800" s="44"/>
    </row>
    <row r="801">
      <c r="B801" s="40"/>
      <c r="I801" s="44"/>
    </row>
    <row r="802">
      <c r="B802" s="40"/>
      <c r="C802" s="34" t="s">
        <v>60</v>
      </c>
      <c r="I802" s="44"/>
    </row>
    <row r="803">
      <c r="B803" s="40"/>
      <c r="I803" s="44"/>
    </row>
    <row r="804" ht="19.947476196289063" customHeight="1">
      <c r="B804" s="41" t="s">
        <v>740</v>
      </c>
      <c r="C804" s="33" t="s">
        <v>182</v>
      </c>
      <c r="D804" s="31" t="s">
        <v>741</v>
      </c>
      <c r="E804" s="30"/>
      <c r="F804" s="30"/>
      <c r="G804" s="30"/>
      <c r="H804" s="30"/>
      <c r="I804" s="45"/>
      <c r="J804" s="29" t="str">
        <f>HYPERLINK("#'Ändringshistorik'!C41", "Ändringshistorik: [136] ,[137]")</f>
        <v>Ändringshistorik: [136] ,[137]</v>
      </c>
    </row>
    <row r="805">
      <c r="B805" s="40"/>
      <c r="C805" s="3" t="s">
        <v>742</v>
      </c>
      <c r="I805" s="44"/>
    </row>
    <row r="806">
      <c r="B806" s="40"/>
      <c r="C806" s="3" t="s">
        <v>743</v>
      </c>
      <c r="I806" s="44"/>
    </row>
    <row r="807">
      <c r="B807" s="40"/>
      <c r="I807" s="44"/>
    </row>
    <row r="808">
      <c r="B808" s="40"/>
      <c r="C808" s="34" t="s">
        <v>60</v>
      </c>
      <c r="I808" s="44"/>
    </row>
    <row r="809">
      <c r="B809" s="40"/>
      <c r="I809" s="44"/>
    </row>
    <row r="810" ht="19.947476196289063" customHeight="1">
      <c r="B810" s="41" t="s">
        <v>744</v>
      </c>
      <c r="C810" s="33" t="s">
        <v>219</v>
      </c>
      <c r="D810" s="31" t="s">
        <v>745</v>
      </c>
      <c r="E810" s="30"/>
      <c r="F810" s="30"/>
      <c r="G810" s="30"/>
      <c r="H810" s="30"/>
      <c r="I810" s="45"/>
      <c r="J810" s="29" t="str">
        <f>HYPERLINK("#'Ändringshistorik'!C43", "Ändringshistorik: [138] ,[139]")</f>
        <v>Ändringshistorik: [138] ,[139]</v>
      </c>
    </row>
    <row r="811">
      <c r="B811" s="40"/>
      <c r="C811" s="3" t="s">
        <v>221</v>
      </c>
      <c r="I811" s="44"/>
    </row>
    <row r="812">
      <c r="B812" s="40"/>
      <c r="I812" s="44"/>
    </row>
    <row r="813">
      <c r="B813" s="40"/>
      <c r="C813" s="34" t="s">
        <v>60</v>
      </c>
      <c r="I813" s="44"/>
    </row>
    <row r="814">
      <c r="B814" s="40"/>
      <c r="I814" s="44"/>
    </row>
    <row r="815" ht="48.879766845703124" customHeight="1">
      <c r="B815" s="41" t="s">
        <v>746</v>
      </c>
      <c r="C815" s="33" t="s">
        <v>182</v>
      </c>
      <c r="D815" s="31" t="s">
        <v>747</v>
      </c>
      <c r="E815" s="30"/>
      <c r="F815" s="30"/>
      <c r="G815" s="30"/>
      <c r="H815" s="30"/>
      <c r="I815" s="45"/>
      <c r="J815" s="29" t="str">
        <f>HYPERLINK("#'Ändringshistorik'!C45", "Ändringshistorik: [140] ,[141]")</f>
        <v>Ändringshistorik: [140] ,[141]</v>
      </c>
    </row>
    <row r="816">
      <c r="B816" s="40"/>
      <c r="C816" s="3" t="s">
        <v>748</v>
      </c>
      <c r="I816" s="44"/>
    </row>
    <row r="817">
      <c r="B817" s="40"/>
      <c r="C817" s="3" t="s">
        <v>749</v>
      </c>
      <c r="I817" s="44"/>
    </row>
    <row r="818">
      <c r="B818" s="40"/>
      <c r="I818" s="44"/>
    </row>
    <row r="819">
      <c r="B819" s="40"/>
      <c r="C819" s="34" t="s">
        <v>60</v>
      </c>
      <c r="I819" s="44"/>
    </row>
    <row r="820">
      <c r="B820" s="40"/>
      <c r="I820" s="44"/>
    </row>
    <row r="821" ht="48.879766845703124" customHeight="1">
      <c r="B821" s="41" t="s">
        <v>750</v>
      </c>
      <c r="C821" s="33" t="s">
        <v>182</v>
      </c>
      <c r="D821" s="31" t="s">
        <v>751</v>
      </c>
      <c r="E821" s="30"/>
      <c r="F821" s="30"/>
      <c r="G821" s="30"/>
      <c r="H821" s="30"/>
      <c r="I821" s="45"/>
      <c r="J821" s="29" t="str">
        <f>HYPERLINK("#'Ändringshistorik'!C47", "Ändringshistorik: [142] ,[143]")</f>
        <v>Ändringshistorik: [142] ,[143]</v>
      </c>
    </row>
    <row r="822">
      <c r="B822" s="40"/>
      <c r="C822" s="3" t="s">
        <v>752</v>
      </c>
      <c r="I822" s="44"/>
    </row>
    <row r="823">
      <c r="B823" s="40"/>
      <c r="C823" s="3" t="s">
        <v>753</v>
      </c>
      <c r="I823" s="44"/>
    </row>
    <row r="824">
      <c r="B824" s="40"/>
      <c r="I824" s="44"/>
    </row>
    <row r="825">
      <c r="B825" s="40"/>
      <c r="C825" s="34" t="s">
        <v>60</v>
      </c>
      <c r="I825" s="44"/>
    </row>
    <row r="826">
      <c r="B826" s="40"/>
      <c r="I826" s="44"/>
    </row>
    <row r="827" ht="92.2781982421875" customHeight="1">
      <c r="B827" s="41" t="s">
        <v>754</v>
      </c>
      <c r="C827" s="33" t="s">
        <v>182</v>
      </c>
      <c r="D827" s="31" t="s">
        <v>755</v>
      </c>
      <c r="E827" s="30"/>
      <c r="F827" s="30"/>
      <c r="G827" s="30"/>
      <c r="H827" s="30"/>
      <c r="I827" s="45"/>
      <c r="J827" s="29" t="str">
        <f>HYPERLINK("#'Ändringshistorik'!C49", "Ändringshistorik: [144] ,[145]")</f>
        <v>Ändringshistorik: [144] ,[145]</v>
      </c>
    </row>
    <row r="828">
      <c r="B828" s="40"/>
      <c r="C828" s="3" t="s">
        <v>756</v>
      </c>
      <c r="I828" s="44"/>
    </row>
    <row r="829">
      <c r="B829" s="40"/>
      <c r="C829" s="3" t="s">
        <v>757</v>
      </c>
      <c r="I829" s="44"/>
    </row>
    <row r="830">
      <c r="B830" s="40"/>
      <c r="I830" s="44"/>
    </row>
    <row r="831">
      <c r="B831" s="40"/>
      <c r="C831" s="34" t="s">
        <v>60</v>
      </c>
      <c r="I831" s="44"/>
    </row>
    <row r="832">
      <c r="B832" s="40"/>
      <c r="I832" s="44"/>
    </row>
    <row r="833" ht="92.2781982421875" customHeight="1">
      <c r="B833" s="41" t="s">
        <v>758</v>
      </c>
      <c r="C833" s="33" t="s">
        <v>182</v>
      </c>
      <c r="D833" s="31" t="s">
        <v>759</v>
      </c>
      <c r="E833" s="30"/>
      <c r="F833" s="30"/>
      <c r="G833" s="30"/>
      <c r="H833" s="30"/>
      <c r="I833" s="45"/>
      <c r="J833" s="29" t="str">
        <f>HYPERLINK("#'Ändringshistorik'!C51", "Ändringshistorik: [146] ,[147]")</f>
        <v>Ändringshistorik: [146] ,[147]</v>
      </c>
    </row>
    <row r="834">
      <c r="B834" s="40"/>
      <c r="C834" s="3" t="s">
        <v>760</v>
      </c>
      <c r="I834" s="44"/>
    </row>
    <row r="835">
      <c r="B835" s="40"/>
      <c r="C835" s="3" t="s">
        <v>761</v>
      </c>
      <c r="I835" s="44"/>
    </row>
    <row r="836">
      <c r="B836" s="40"/>
      <c r="I836" s="44"/>
    </row>
    <row r="837">
      <c r="B837" s="40"/>
      <c r="C837" s="34" t="s">
        <v>60</v>
      </c>
      <c r="I837" s="44"/>
    </row>
    <row r="838">
      <c r="B838" s="40"/>
      <c r="I838" s="44"/>
    </row>
    <row r="839" ht="63.34591064453125" customHeight="1">
      <c r="B839" s="41" t="s">
        <v>762</v>
      </c>
      <c r="C839" s="33" t="s">
        <v>182</v>
      </c>
      <c r="D839" s="31" t="s">
        <v>763</v>
      </c>
      <c r="E839" s="30"/>
      <c r="F839" s="30"/>
      <c r="G839" s="30"/>
      <c r="H839" s="30"/>
      <c r="I839" s="45"/>
      <c r="J839" s="29" t="str">
        <f>HYPERLINK("#'Ändringshistorik'!C53", "Ändringshistorik: [148] ,[149]")</f>
        <v>Ändringshistorik: [148] ,[149]</v>
      </c>
    </row>
    <row r="840">
      <c r="B840" s="40"/>
      <c r="C840" s="3" t="s">
        <v>764</v>
      </c>
      <c r="I840" s="44"/>
    </row>
    <row r="841">
      <c r="B841" s="40"/>
      <c r="C841" s="3" t="s">
        <v>765</v>
      </c>
      <c r="I841" s="44"/>
    </row>
    <row r="842">
      <c r="B842" s="40"/>
      <c r="I842" s="44"/>
    </row>
    <row r="843">
      <c r="B843" s="40"/>
      <c r="C843" s="34" t="s">
        <v>60</v>
      </c>
      <c r="I843" s="44"/>
    </row>
    <row r="844">
      <c r="B844" s="40"/>
      <c r="I844" s="44"/>
    </row>
    <row r="845" ht="48.879766845703124" customHeight="1">
      <c r="B845" s="41" t="s">
        <v>766</v>
      </c>
      <c r="C845" s="33" t="s">
        <v>219</v>
      </c>
      <c r="D845" s="31" t="s">
        <v>767</v>
      </c>
      <c r="E845" s="30"/>
      <c r="F845" s="30"/>
      <c r="G845" s="30"/>
      <c r="H845" s="30"/>
      <c r="I845" s="45"/>
      <c r="J845" s="29" t="str">
        <f>HYPERLINK("#'Ändringshistorik'!C55", "Ändringshistorik: [150] ,[151]")</f>
        <v>Ändringshistorik: [150] ,[151]</v>
      </c>
    </row>
    <row r="846">
      <c r="B846" s="40"/>
      <c r="C846" s="3" t="s">
        <v>221</v>
      </c>
      <c r="I846" s="44"/>
    </row>
    <row r="847">
      <c r="B847" s="40"/>
      <c r="I847" s="44"/>
    </row>
    <row r="848">
      <c r="B848" s="40"/>
      <c r="C848" s="34" t="s">
        <v>60</v>
      </c>
      <c r="I848" s="44"/>
    </row>
    <row r="849">
      <c r="B849" s="40"/>
      <c r="I849" s="44"/>
    </row>
    <row r="850" ht="48.879766845703124" customHeight="1">
      <c r="B850" s="41" t="s">
        <v>768</v>
      </c>
      <c r="C850" s="33" t="s">
        <v>182</v>
      </c>
      <c r="D850" s="31" t="s">
        <v>769</v>
      </c>
      <c r="E850" s="30"/>
      <c r="F850" s="30"/>
      <c r="G850" s="30"/>
      <c r="H850" s="30"/>
      <c r="I850" s="45"/>
      <c r="J850" s="29" t="str">
        <f>HYPERLINK("#'Ändringshistorik'!C57", "Ändringshistorik: [152] ,[153]")</f>
        <v>Ändringshistorik: [152] ,[153]</v>
      </c>
    </row>
    <row r="851">
      <c r="B851" s="40"/>
      <c r="C851" s="3" t="s">
        <v>715</v>
      </c>
      <c r="I851" s="44"/>
    </row>
    <row r="852">
      <c r="B852" s="40"/>
      <c r="C852" s="3" t="s">
        <v>716</v>
      </c>
      <c r="I852" s="44"/>
    </row>
    <row r="853">
      <c r="B853" s="40"/>
      <c r="I853" s="44"/>
    </row>
    <row r="854">
      <c r="B854" s="40"/>
      <c r="C854" s="34" t="s">
        <v>60</v>
      </c>
      <c r="I854" s="44"/>
    </row>
    <row r="855">
      <c r="B855" s="40"/>
      <c r="I855" s="44"/>
    </row>
    <row r="856" ht="48.879766845703124" customHeight="1">
      <c r="B856" s="41" t="s">
        <v>770</v>
      </c>
      <c r="C856" s="33" t="s">
        <v>684</v>
      </c>
      <c r="D856" s="31" t="s">
        <v>771</v>
      </c>
      <c r="E856" s="30"/>
      <c r="F856" s="30"/>
      <c r="G856" s="30"/>
      <c r="H856" s="30"/>
      <c r="I856" s="45"/>
      <c r="J856" s="29" t="str">
        <f>HYPERLINK("#'Ändringshistorik'!C59", "Ändringshistorik: [154] ,[155]")</f>
        <v>Ändringshistorik: [154] ,[155]</v>
      </c>
    </row>
    <row r="857">
      <c r="B857" s="40"/>
      <c r="C857" s="3" t="s">
        <v>772</v>
      </c>
      <c r="I857" s="44"/>
    </row>
    <row r="858">
      <c r="B858" s="40"/>
      <c r="C858" s="3" t="s">
        <v>720</v>
      </c>
      <c r="I858" s="44"/>
    </row>
    <row r="859">
      <c r="B859" s="40"/>
      <c r="I859" s="44"/>
    </row>
    <row r="860">
      <c r="B860" s="40"/>
      <c r="C860" s="34" t="s">
        <v>60</v>
      </c>
      <c r="I860" s="44"/>
    </row>
    <row r="861">
      <c r="B861" s="40"/>
      <c r="I861" s="44"/>
    </row>
    <row r="862" ht="48.879766845703124" customHeight="1">
      <c r="B862" s="41" t="s">
        <v>773</v>
      </c>
      <c r="C862" s="33" t="s">
        <v>684</v>
      </c>
      <c r="D862" s="31" t="s">
        <v>774</v>
      </c>
      <c r="E862" s="30"/>
      <c r="F862" s="30"/>
      <c r="G862" s="30"/>
      <c r="H862" s="30"/>
      <c r="I862" s="45"/>
      <c r="J862" s="29" t="str">
        <f>HYPERLINK("#'Ändringshistorik'!C61", "Ändringshistorik: [156] ,[157]")</f>
        <v>Ändringshistorik: [156] ,[157]</v>
      </c>
    </row>
    <row r="863">
      <c r="B863" s="40"/>
      <c r="C863" s="3" t="s">
        <v>775</v>
      </c>
      <c r="I863" s="44"/>
    </row>
    <row r="864">
      <c r="B864" s="40"/>
      <c r="C864" s="3" t="s">
        <v>720</v>
      </c>
      <c r="I864" s="44"/>
    </row>
    <row r="865">
      <c r="B865" s="40"/>
      <c r="I865" s="44"/>
    </row>
    <row r="866">
      <c r="B866" s="40"/>
      <c r="C866" s="34" t="s">
        <v>60</v>
      </c>
      <c r="I866" s="44"/>
    </row>
    <row r="867">
      <c r="B867" s="40"/>
      <c r="I867" s="44"/>
    </row>
    <row r="868" ht="48.879766845703124" customHeight="1">
      <c r="B868" s="41" t="s">
        <v>776</v>
      </c>
      <c r="C868" s="33" t="s">
        <v>182</v>
      </c>
      <c r="D868" s="31" t="s">
        <v>777</v>
      </c>
      <c r="E868" s="30"/>
      <c r="F868" s="30"/>
      <c r="G868" s="30"/>
      <c r="H868" s="30"/>
      <c r="I868" s="45"/>
      <c r="J868" s="29" t="str">
        <f>HYPERLINK("#'Ändringshistorik'!C63", "Ändringshistorik: [158] ,[159]")</f>
        <v>Ändringshistorik: [158] ,[159]</v>
      </c>
    </row>
    <row r="869">
      <c r="B869" s="40"/>
      <c r="C869" s="3" t="s">
        <v>778</v>
      </c>
      <c r="I869" s="44"/>
    </row>
    <row r="870">
      <c r="B870" s="40"/>
      <c r="C870" s="3" t="s">
        <v>779</v>
      </c>
      <c r="I870" s="44"/>
    </row>
    <row r="871">
      <c r="B871" s="40"/>
      <c r="I871" s="44"/>
    </row>
    <row r="872">
      <c r="B872" s="40"/>
      <c r="C872" s="34" t="s">
        <v>60</v>
      </c>
      <c r="I872" s="44"/>
    </row>
    <row r="873">
      <c r="B873" s="40"/>
      <c r="I873" s="44"/>
    </row>
    <row r="874" ht="19.947476196289063" customHeight="1">
      <c r="B874" s="64" t="s">
        <v>780</v>
      </c>
      <c r="C874" s="57"/>
      <c r="D874" s="57"/>
      <c r="E874" s="57"/>
      <c r="F874" s="57"/>
      <c r="G874" s="57"/>
      <c r="H874" s="57"/>
      <c r="I874" s="66"/>
    </row>
    <row r="875" ht="19.947476196289063" customHeight="1">
      <c r="B875" s="63" t="s">
        <v>781</v>
      </c>
      <c r="C875" s="58" t="s">
        <v>182</v>
      </c>
      <c r="D875" s="9" t="s">
        <v>782</v>
      </c>
      <c r="I875" s="44"/>
    </row>
    <row r="876">
      <c r="B876" s="40"/>
      <c r="C876" s="3" t="s">
        <v>783</v>
      </c>
      <c r="I876" s="44"/>
    </row>
    <row r="877">
      <c r="B877" s="40"/>
      <c r="C877" s="3" t="s">
        <v>779</v>
      </c>
      <c r="I877" s="44"/>
    </row>
    <row r="878">
      <c r="B878" s="40"/>
      <c r="I878" s="44"/>
    </row>
    <row r="879">
      <c r="B879" s="40"/>
      <c r="C879" s="34" t="s">
        <v>60</v>
      </c>
      <c r="I879" s="44"/>
    </row>
    <row r="880">
      <c r="B880" s="40"/>
      <c r="I880" s="44"/>
    </row>
    <row r="881" ht="19.947476196289063" customHeight="1">
      <c r="B881" s="41" t="s">
        <v>784</v>
      </c>
      <c r="C881" s="33" t="s">
        <v>182</v>
      </c>
      <c r="D881" s="31" t="s">
        <v>785</v>
      </c>
      <c r="E881" s="30"/>
      <c r="F881" s="30"/>
      <c r="G881" s="30"/>
      <c r="H881" s="30"/>
      <c r="I881" s="45"/>
    </row>
    <row r="882">
      <c r="B882" s="40"/>
      <c r="C882" s="3" t="s">
        <v>783</v>
      </c>
      <c r="I882" s="44"/>
    </row>
    <row r="883">
      <c r="B883" s="40"/>
      <c r="C883" s="3" t="s">
        <v>779</v>
      </c>
      <c r="I883" s="44"/>
    </row>
    <row r="884">
      <c r="B884" s="40"/>
      <c r="I884" s="44"/>
    </row>
    <row r="885">
      <c r="B885" s="40"/>
      <c r="C885" s="34" t="s">
        <v>60</v>
      </c>
      <c r="I885" s="44"/>
    </row>
    <row r="886">
      <c r="B886" s="40"/>
      <c r="I886" s="44"/>
    </row>
    <row r="887" ht="48.879766845703124" customHeight="1">
      <c r="B887" s="41" t="s">
        <v>695</v>
      </c>
      <c r="C887" s="33" t="s">
        <v>182</v>
      </c>
      <c r="D887" s="31" t="s">
        <v>786</v>
      </c>
      <c r="E887" s="30"/>
      <c r="F887" s="30"/>
      <c r="G887" s="30"/>
      <c r="H887" s="30"/>
      <c r="I887" s="45"/>
      <c r="J887" s="29" t="str">
        <f>HYPERLINK("#'Ändringshistorik'!C65", "Ändringshistorik: [160] ,[161]")</f>
        <v>Ändringshistorik: [160] ,[161]</v>
      </c>
    </row>
    <row r="888">
      <c r="B888" s="40"/>
      <c r="C888" s="3" t="s">
        <v>787</v>
      </c>
      <c r="I888" s="44"/>
    </row>
    <row r="889">
      <c r="B889" s="40"/>
      <c r="C889" s="3" t="s">
        <v>788</v>
      </c>
      <c r="I889" s="44"/>
    </row>
    <row r="890">
      <c r="B890" s="40"/>
      <c r="I890" s="44"/>
    </row>
    <row r="891">
      <c r="B891" s="40"/>
      <c r="C891" s="34" t="s">
        <v>60</v>
      </c>
      <c r="I891" s="44"/>
    </row>
    <row r="892">
      <c r="B892" s="40"/>
      <c r="I892" s="44"/>
    </row>
    <row r="893" ht="48.879766845703124" customHeight="1">
      <c r="B893" s="41" t="s">
        <v>789</v>
      </c>
      <c r="C893" s="33" t="s">
        <v>182</v>
      </c>
      <c r="D893" s="31" t="s">
        <v>790</v>
      </c>
      <c r="E893" s="30"/>
      <c r="F893" s="30"/>
      <c r="G893" s="30"/>
      <c r="H893" s="30"/>
      <c r="I893" s="45"/>
      <c r="J893" s="29" t="str">
        <f>HYPERLINK("#'Ändringshistorik'!C67", "Ändringshistorik: [162] ,[163]")</f>
        <v>Ändringshistorik: [162] ,[163]</v>
      </c>
    </row>
    <row r="894">
      <c r="B894" s="40"/>
      <c r="C894" s="3" t="s">
        <v>791</v>
      </c>
      <c r="I894" s="44"/>
    </row>
    <row r="895">
      <c r="B895" s="40"/>
      <c r="C895" s="3" t="s">
        <v>792</v>
      </c>
      <c r="I895" s="44"/>
    </row>
    <row r="896">
      <c r="B896" s="40"/>
      <c r="I896" s="44"/>
    </row>
    <row r="897">
      <c r="B897" s="40"/>
      <c r="C897" s="34" t="s">
        <v>60</v>
      </c>
      <c r="I897" s="44"/>
    </row>
    <row r="898">
      <c r="B898" s="40"/>
      <c r="I898" s="44"/>
    </row>
    <row r="899" ht="48.879766845703124" customHeight="1">
      <c r="B899" s="41" t="s">
        <v>793</v>
      </c>
      <c r="C899" s="33" t="s">
        <v>684</v>
      </c>
      <c r="D899" s="31" t="s">
        <v>794</v>
      </c>
      <c r="E899" s="30"/>
      <c r="F899" s="30"/>
      <c r="G899" s="30"/>
      <c r="H899" s="30"/>
      <c r="I899" s="45"/>
      <c r="J899" s="29" t="str">
        <f>HYPERLINK("#'Ändringshistorik'!C69", "Ändringshistorik: [164] ,[165]")</f>
        <v>Ändringshistorik: [164] ,[165]</v>
      </c>
    </row>
    <row r="900">
      <c r="B900" s="40"/>
      <c r="C900" s="3" t="s">
        <v>795</v>
      </c>
      <c r="I900" s="44"/>
    </row>
    <row r="901">
      <c r="B901" s="40"/>
      <c r="C901" s="3" t="s">
        <v>796</v>
      </c>
      <c r="I901" s="44"/>
    </row>
    <row r="902">
      <c r="B902" s="40"/>
      <c r="I902" s="44"/>
    </row>
    <row r="903">
      <c r="B903" s="40"/>
      <c r="C903" s="34" t="s">
        <v>60</v>
      </c>
      <c r="I903" s="44"/>
    </row>
    <row r="904">
      <c r="B904" s="40"/>
      <c r="I904" s="44"/>
    </row>
    <row r="905" ht="19.947476196289063" customHeight="1">
      <c r="B905" s="41" t="s">
        <v>797</v>
      </c>
      <c r="C905" s="33" t="s">
        <v>219</v>
      </c>
      <c r="D905" s="31" t="s">
        <v>798</v>
      </c>
      <c r="E905" s="30"/>
      <c r="F905" s="30"/>
      <c r="G905" s="30"/>
      <c r="H905" s="30"/>
      <c r="I905" s="45"/>
      <c r="J905" s="29" t="str">
        <f>HYPERLINK("#'Ändringshistorik'!C71", "Ändringshistorik: [166] ,[167]")</f>
        <v>Ändringshistorik: [166] ,[167]</v>
      </c>
    </row>
    <row r="906">
      <c r="B906" s="40"/>
      <c r="C906" s="3" t="s">
        <v>221</v>
      </c>
      <c r="I906" s="44"/>
    </row>
    <row r="907">
      <c r="B907" s="40"/>
      <c r="I907" s="44"/>
    </row>
    <row r="908">
      <c r="B908" s="40"/>
      <c r="C908" s="34" t="s">
        <v>60</v>
      </c>
      <c r="I908" s="44"/>
    </row>
    <row r="909">
      <c r="B909" s="40"/>
      <c r="I909" s="44"/>
    </row>
    <row r="910" ht="19.947476196289063" customHeight="1">
      <c r="B910" s="41" t="s">
        <v>799</v>
      </c>
      <c r="C910" s="33" t="s">
        <v>219</v>
      </c>
      <c r="D910" s="31" t="s">
        <v>800</v>
      </c>
      <c r="E910" s="30"/>
      <c r="F910" s="30"/>
      <c r="G910" s="30"/>
      <c r="H910" s="30"/>
      <c r="I910" s="45"/>
      <c r="J910" s="29" t="str">
        <f>HYPERLINK("#'Ändringshistorik'!C73", "Ändringshistorik: [168] ,[169]")</f>
        <v>Ändringshistorik: [168] ,[169]</v>
      </c>
    </row>
    <row r="911">
      <c r="B911" s="40"/>
      <c r="C911" s="3" t="s">
        <v>221</v>
      </c>
      <c r="I911" s="44"/>
    </row>
    <row r="912">
      <c r="B912" s="40"/>
      <c r="I912" s="44"/>
    </row>
    <row r="913">
      <c r="B913" s="40"/>
      <c r="C913" s="34" t="s">
        <v>60</v>
      </c>
      <c r="I913" s="44"/>
    </row>
    <row r="914">
      <c r="B914" s="40"/>
      <c r="I914" s="44"/>
    </row>
    <row r="915" ht="19.947476196289063" customHeight="1">
      <c r="B915" s="41" t="s">
        <v>801</v>
      </c>
      <c r="C915" s="33" t="s">
        <v>182</v>
      </c>
      <c r="D915" s="31" t="s">
        <v>802</v>
      </c>
      <c r="E915" s="30"/>
      <c r="F915" s="30"/>
      <c r="G915" s="30"/>
      <c r="H915" s="30"/>
      <c r="I915" s="45"/>
      <c r="J915" s="29" t="str">
        <f>HYPERLINK("#'Ändringshistorik'!C75", "Ändringshistorik: [170] ,[171]")</f>
        <v>Ändringshistorik: [170] ,[171]</v>
      </c>
    </row>
    <row r="916">
      <c r="B916" s="40"/>
      <c r="C916" s="3" t="s">
        <v>764</v>
      </c>
      <c r="I916" s="44"/>
    </row>
    <row r="917">
      <c r="B917" s="40"/>
      <c r="I917" s="44"/>
    </row>
    <row r="918">
      <c r="B918" s="40"/>
      <c r="C918" s="34" t="s">
        <v>60</v>
      </c>
      <c r="I918" s="44"/>
    </row>
    <row r="919">
      <c r="B919" s="42"/>
      <c r="C919" s="38"/>
      <c r="D919" s="38"/>
      <c r="E919" s="38"/>
      <c r="F919" s="38"/>
      <c r="G919" s="38"/>
      <c r="H919" s="38"/>
      <c r="I919" s="46"/>
    </row>
    <row r="920"/>
    <row r="921">
      <c r="B921" s="4" t="s">
        <v>82</v>
      </c>
    </row>
    <row r="922" ht="19.947476196289063" customHeight="1">
      <c r="B922" s="53" t="s">
        <v>803</v>
      </c>
      <c r="C922" s="36" t="s">
        <v>804</v>
      </c>
      <c r="D922" s="37"/>
      <c r="E922" s="37"/>
      <c r="F922" s="37"/>
      <c r="G922" s="37"/>
      <c r="H922" s="37"/>
      <c r="I922" s="43"/>
    </row>
    <row r="923" ht="34.413623046875" customHeight="1">
      <c r="B923" s="55" t="s">
        <v>805</v>
      </c>
      <c r="C923" s="51" t="s">
        <v>806</v>
      </c>
      <c r="D923" s="52"/>
      <c r="E923" s="38"/>
      <c r="F923" s="38"/>
      <c r="G923" s="38"/>
      <c r="H923" s="38"/>
      <c r="I923" s="46"/>
      <c r="J923" s="29" t="str">
        <f>HYPERLINK("#'Ändringshistorik'!C109", "Ändringshistorik: [103]")</f>
        <v>Ändringshistorik: [103]</v>
      </c>
    </row>
    <row r="924"/>
    <row r="925"/>
    <row r="926"/>
    <row r="927" ht="121.21048583984376" customHeight="1">
      <c r="A927" s="9" t="s">
        <v>11</v>
      </c>
    </row>
    <row r="928">
      <c r="A928" s="28" t="s">
        <v>807</v>
      </c>
      <c r="B928" s="4" t="s">
        <v>47</v>
      </c>
    </row>
    <row r="929" ht="19.947476196289063" customHeight="1">
      <c r="B929" s="39" t="s">
        <v>808</v>
      </c>
      <c r="C929" s="35" t="s">
        <v>49</v>
      </c>
      <c r="D929" s="36" t="s">
        <v>809</v>
      </c>
      <c r="E929" s="37"/>
      <c r="F929" s="37"/>
      <c r="G929" s="37"/>
      <c r="H929" s="37"/>
      <c r="I929" s="43"/>
    </row>
    <row r="930" ht="48.879766845703124" customHeight="1">
      <c r="B930" s="40"/>
      <c r="C930" s="3" t="s">
        <v>646</v>
      </c>
      <c r="D930" s="9" t="s">
        <v>810</v>
      </c>
      <c r="I930" s="44"/>
    </row>
    <row r="931" ht="48.879766845703124" customHeight="1">
      <c r="B931" s="40"/>
      <c r="C931" s="3" t="s">
        <v>648</v>
      </c>
      <c r="D931" s="9" t="s">
        <v>811</v>
      </c>
      <c r="I931" s="44"/>
    </row>
    <row r="932" ht="48.879766845703124" customHeight="1">
      <c r="B932" s="40"/>
      <c r="C932" s="3" t="s">
        <v>650</v>
      </c>
      <c r="D932" s="9" t="s">
        <v>812</v>
      </c>
      <c r="I932" s="44"/>
    </row>
    <row r="933" ht="63.34591064453125" customHeight="1">
      <c r="B933" s="40"/>
      <c r="C933" s="3" t="s">
        <v>652</v>
      </c>
      <c r="D933" s="9" t="s">
        <v>813</v>
      </c>
      <c r="I933" s="44"/>
    </row>
    <row r="934" ht="92.2781982421875" customHeight="1">
      <c r="B934" s="40"/>
      <c r="C934" s="3" t="s">
        <v>660</v>
      </c>
      <c r="D934" s="9" t="s">
        <v>814</v>
      </c>
      <c r="I934" s="44"/>
    </row>
    <row r="935" ht="63.34591064453125" customHeight="1">
      <c r="B935" s="40"/>
      <c r="C935" s="3" t="s">
        <v>669</v>
      </c>
      <c r="D935" s="9" t="s">
        <v>815</v>
      </c>
      <c r="I935" s="44"/>
    </row>
    <row r="936" ht="63.34591064453125" customHeight="1">
      <c r="B936" s="40"/>
      <c r="C936" s="3" t="s">
        <v>679</v>
      </c>
      <c r="D936" s="9" t="s">
        <v>816</v>
      </c>
      <c r="I936" s="44"/>
    </row>
    <row r="937" ht="34.413623046875" customHeight="1">
      <c r="B937" s="40"/>
      <c r="C937" s="3" t="s">
        <v>681</v>
      </c>
      <c r="D937" s="9" t="s">
        <v>817</v>
      </c>
      <c r="I937" s="44"/>
    </row>
    <row r="938" ht="48.879766845703124" customHeight="1">
      <c r="B938" s="40"/>
      <c r="C938" s="3" t="s">
        <v>818</v>
      </c>
      <c r="D938" s="9" t="s">
        <v>819</v>
      </c>
      <c r="I938" s="44"/>
    </row>
    <row r="939">
      <c r="B939" s="40"/>
      <c r="I939" s="44"/>
    </row>
    <row r="940">
      <c r="B940" s="40"/>
      <c r="C940" s="34" t="s">
        <v>60</v>
      </c>
      <c r="I940" s="44"/>
    </row>
    <row r="941">
      <c r="B941" s="40"/>
      <c r="I941" s="44"/>
    </row>
    <row r="942" ht="34.413623046875" customHeight="1">
      <c r="B942" s="41" t="s">
        <v>820</v>
      </c>
      <c r="C942" s="32" t="s">
        <v>49</v>
      </c>
      <c r="D942" s="31" t="s">
        <v>821</v>
      </c>
      <c r="E942" s="30"/>
      <c r="F942" s="30"/>
      <c r="G942" s="30"/>
      <c r="H942" s="30"/>
      <c r="I942" s="45"/>
    </row>
    <row r="943" ht="92.2781982421875" customHeight="1">
      <c r="B943" s="40"/>
      <c r="C943" s="3" t="s">
        <v>822</v>
      </c>
      <c r="D943" s="9" t="s">
        <v>823</v>
      </c>
      <c r="I943" s="44"/>
    </row>
    <row r="944" ht="48.879766845703124" customHeight="1">
      <c r="B944" s="40"/>
      <c r="C944" s="3" t="s">
        <v>824</v>
      </c>
      <c r="D944" s="9" t="s">
        <v>825</v>
      </c>
      <c r="I944" s="44"/>
    </row>
    <row r="945" ht="63.34591064453125" customHeight="1">
      <c r="B945" s="40"/>
      <c r="C945" s="3" t="s">
        <v>826</v>
      </c>
      <c r="D945" s="9" t="s">
        <v>827</v>
      </c>
      <c r="I945" s="44"/>
    </row>
    <row r="946">
      <c r="B946" s="40"/>
      <c r="I946" s="44"/>
    </row>
    <row r="947">
      <c r="B947" s="40"/>
      <c r="C947" s="34" t="s">
        <v>60</v>
      </c>
      <c r="I947" s="44"/>
    </row>
    <row r="948">
      <c r="B948" s="42"/>
      <c r="C948" s="38"/>
      <c r="D948" s="38"/>
      <c r="E948" s="38"/>
      <c r="F948" s="38"/>
      <c r="G948" s="38"/>
      <c r="H948" s="38"/>
      <c r="I948" s="46"/>
    </row>
    <row r="949"/>
    <row r="950">
      <c r="B950" s="4" t="s">
        <v>82</v>
      </c>
    </row>
    <row r="951" ht="19.947476196289063" customHeight="1">
      <c r="B951" s="53" t="s">
        <v>828</v>
      </c>
      <c r="C951" s="36" t="s">
        <v>829</v>
      </c>
      <c r="D951" s="37"/>
      <c r="E951" s="37"/>
      <c r="F951" s="37"/>
      <c r="G951" s="37"/>
      <c r="H951" s="37"/>
      <c r="I951" s="43"/>
    </row>
    <row r="952" ht="34.413623046875" customHeight="1">
      <c r="B952" s="55" t="s">
        <v>830</v>
      </c>
      <c r="C952" s="51" t="s">
        <v>831</v>
      </c>
      <c r="D952" s="52"/>
      <c r="E952" s="38"/>
      <c r="F952" s="38"/>
      <c r="G952" s="38"/>
      <c r="H952" s="38"/>
      <c r="I952" s="46"/>
      <c r="J952" s="29" t="str">
        <f>HYPERLINK("#'Ändringshistorik'!C110", "Ändringshistorik: [104]")</f>
        <v>Ändringshistorik: [104]</v>
      </c>
    </row>
    <row r="953"/>
    <row r="954"/>
    <row r="955"/>
    <row r="956" ht="19.947476196289063" customHeight="1">
      <c r="A956" s="9" t="s">
        <v>12</v>
      </c>
    </row>
    <row r="957">
      <c r="A957" s="28" t="s">
        <v>832</v>
      </c>
      <c r="B957" s="4" t="s">
        <v>47</v>
      </c>
    </row>
    <row r="958" ht="19.947476196289063" customHeight="1">
      <c r="B958" s="39" t="s">
        <v>282</v>
      </c>
      <c r="C958" s="56" t="s">
        <v>219</v>
      </c>
      <c r="D958" s="36" t="s">
        <v>833</v>
      </c>
      <c r="E958" s="37"/>
      <c r="F958" s="37"/>
      <c r="G958" s="37"/>
      <c r="H958" s="37"/>
      <c r="I958" s="43"/>
    </row>
    <row r="959">
      <c r="B959" s="40"/>
      <c r="C959" s="3" t="s">
        <v>221</v>
      </c>
      <c r="I959" s="44"/>
    </row>
    <row r="960">
      <c r="B960" s="40"/>
      <c r="I960" s="44"/>
    </row>
    <row r="961">
      <c r="B961" s="40"/>
      <c r="C961" s="7" t="s">
        <v>55</v>
      </c>
      <c r="I961" s="44"/>
    </row>
    <row r="962">
      <c r="B962" s="40"/>
      <c r="I962" s="44"/>
    </row>
    <row r="963" ht="19.947476196289063" customHeight="1">
      <c r="B963" s="41" t="s">
        <v>834</v>
      </c>
      <c r="C963" s="33" t="s">
        <v>219</v>
      </c>
      <c r="D963" s="31" t="s">
        <v>835</v>
      </c>
      <c r="E963" s="30"/>
      <c r="F963" s="30"/>
      <c r="G963" s="30"/>
      <c r="H963" s="30"/>
      <c r="I963" s="45"/>
    </row>
    <row r="964">
      <c r="B964" s="40"/>
      <c r="C964" s="3" t="s">
        <v>221</v>
      </c>
      <c r="I964" s="44"/>
    </row>
    <row r="965">
      <c r="B965" s="40"/>
      <c r="I965" s="44"/>
    </row>
    <row r="966">
      <c r="B966" s="40"/>
      <c r="C966" s="7" t="s">
        <v>55</v>
      </c>
      <c r="I966" s="44"/>
    </row>
    <row r="967">
      <c r="B967" s="40"/>
      <c r="I967" s="44"/>
    </row>
    <row r="968" ht="19.947476196289063" customHeight="1">
      <c r="B968" s="41" t="s">
        <v>836</v>
      </c>
      <c r="C968" s="33" t="s">
        <v>219</v>
      </c>
      <c r="D968" s="31" t="s">
        <v>837</v>
      </c>
      <c r="E968" s="30"/>
      <c r="F968" s="30"/>
      <c r="G968" s="30"/>
      <c r="H968" s="30"/>
      <c r="I968" s="45"/>
    </row>
    <row r="969">
      <c r="B969" s="40"/>
      <c r="C969" s="3" t="s">
        <v>221</v>
      </c>
      <c r="I969" s="44"/>
    </row>
    <row r="970">
      <c r="B970" s="40"/>
      <c r="I970" s="44"/>
    </row>
    <row r="971">
      <c r="B971" s="40"/>
      <c r="C971" s="7" t="s">
        <v>55</v>
      </c>
      <c r="I971" s="44"/>
    </row>
    <row r="972">
      <c r="B972" s="40"/>
      <c r="I972" s="44"/>
    </row>
    <row r="973" ht="19.947476196289063" customHeight="1">
      <c r="B973" s="41" t="s">
        <v>838</v>
      </c>
      <c r="C973" s="32" t="s">
        <v>49</v>
      </c>
      <c r="D973" s="31" t="s">
        <v>839</v>
      </c>
      <c r="E973" s="30"/>
      <c r="F973" s="30"/>
      <c r="G973" s="30"/>
      <c r="H973" s="30"/>
      <c r="I973" s="45"/>
    </row>
    <row r="974" ht="19.947476196289063" customHeight="1">
      <c r="B974" s="40"/>
      <c r="C974" s="3" t="s">
        <v>840</v>
      </c>
      <c r="D974" s="9" t="s">
        <v>460</v>
      </c>
      <c r="I974" s="44"/>
    </row>
    <row r="975" ht="19.947476196289063" customHeight="1">
      <c r="B975" s="40"/>
      <c r="C975" s="3" t="s">
        <v>646</v>
      </c>
      <c r="D975" s="9" t="s">
        <v>841</v>
      </c>
      <c r="I975" s="44"/>
    </row>
    <row r="976" ht="19.947476196289063" customHeight="1">
      <c r="B976" s="40"/>
      <c r="C976" s="3" t="s">
        <v>648</v>
      </c>
      <c r="D976" s="9" t="s">
        <v>842</v>
      </c>
      <c r="I976" s="44"/>
    </row>
    <row r="977" ht="19.947476196289063" customHeight="1">
      <c r="B977" s="40"/>
      <c r="C977" s="3" t="s">
        <v>650</v>
      </c>
      <c r="D977" s="9" t="s">
        <v>843</v>
      </c>
      <c r="I977" s="44"/>
    </row>
    <row r="978" ht="19.947476196289063" customHeight="1">
      <c r="B978" s="40"/>
      <c r="C978" s="3" t="s">
        <v>652</v>
      </c>
      <c r="D978" s="9" t="s">
        <v>844</v>
      </c>
      <c r="I978" s="44"/>
    </row>
    <row r="979" ht="19.947476196289063" customHeight="1">
      <c r="B979" s="40"/>
      <c r="C979" s="3" t="s">
        <v>660</v>
      </c>
      <c r="D979" s="9" t="s">
        <v>845</v>
      </c>
      <c r="I979" s="44"/>
    </row>
    <row r="980" ht="19.947476196289063" customHeight="1">
      <c r="B980" s="40"/>
      <c r="C980" s="3" t="s">
        <v>669</v>
      </c>
      <c r="D980" s="9" t="s">
        <v>846</v>
      </c>
      <c r="I980" s="44"/>
    </row>
    <row r="981" ht="19.947476196289063" customHeight="1">
      <c r="B981" s="40"/>
      <c r="C981" s="3" t="s">
        <v>679</v>
      </c>
      <c r="D981" s="9" t="s">
        <v>847</v>
      </c>
      <c r="I981" s="44"/>
    </row>
    <row r="982" ht="19.947476196289063" customHeight="1">
      <c r="B982" s="40"/>
      <c r="C982" s="3" t="s">
        <v>681</v>
      </c>
      <c r="D982" s="9" t="s">
        <v>848</v>
      </c>
      <c r="I982" s="44"/>
    </row>
    <row r="983" ht="19.947476196289063" customHeight="1">
      <c r="B983" s="40"/>
      <c r="C983" s="3" t="s">
        <v>818</v>
      </c>
      <c r="D983" s="9" t="s">
        <v>849</v>
      </c>
      <c r="I983" s="44"/>
    </row>
    <row r="984">
      <c r="B984" s="40"/>
      <c r="I984" s="44"/>
    </row>
    <row r="985">
      <c r="B985" s="40"/>
      <c r="C985" s="7" t="s">
        <v>55</v>
      </c>
      <c r="I985" s="44"/>
    </row>
    <row r="986">
      <c r="B986" s="40"/>
      <c r="I986" s="44"/>
    </row>
    <row r="987" ht="19.947476196289063" customHeight="1">
      <c r="B987" s="41" t="s">
        <v>850</v>
      </c>
      <c r="C987" s="32" t="s">
        <v>49</v>
      </c>
      <c r="D987" s="31" t="s">
        <v>851</v>
      </c>
      <c r="E987" s="30"/>
      <c r="F987" s="30"/>
      <c r="G987" s="30"/>
      <c r="H987" s="30"/>
      <c r="I987" s="45"/>
    </row>
    <row r="988" ht="19.947476196289063" customHeight="1">
      <c r="B988" s="40"/>
      <c r="C988" s="3" t="s">
        <v>840</v>
      </c>
      <c r="D988" s="9" t="s">
        <v>460</v>
      </c>
      <c r="I988" s="44"/>
    </row>
    <row r="989" ht="19.947476196289063" customHeight="1">
      <c r="B989" s="40"/>
      <c r="C989" s="3" t="s">
        <v>646</v>
      </c>
      <c r="D989" s="9" t="s">
        <v>852</v>
      </c>
      <c r="I989" s="44"/>
    </row>
    <row r="990" ht="19.947476196289063" customHeight="1">
      <c r="B990" s="40"/>
      <c r="C990" s="3" t="s">
        <v>648</v>
      </c>
      <c r="D990" s="9" t="s">
        <v>853</v>
      </c>
      <c r="I990" s="44"/>
    </row>
    <row r="991" ht="19.947476196289063" customHeight="1">
      <c r="B991" s="40"/>
      <c r="C991" s="3" t="s">
        <v>650</v>
      </c>
      <c r="D991" s="9" t="s">
        <v>854</v>
      </c>
      <c r="I991" s="44"/>
    </row>
    <row r="992" ht="19.947476196289063" customHeight="1">
      <c r="B992" s="40"/>
      <c r="C992" s="3" t="s">
        <v>652</v>
      </c>
      <c r="D992" s="9" t="s">
        <v>855</v>
      </c>
      <c r="I992" s="44"/>
    </row>
    <row r="993" ht="19.947476196289063" customHeight="1">
      <c r="B993" s="40"/>
      <c r="C993" s="3" t="s">
        <v>660</v>
      </c>
      <c r="D993" s="9" t="s">
        <v>856</v>
      </c>
      <c r="I993" s="44"/>
    </row>
    <row r="994">
      <c r="B994" s="40"/>
      <c r="I994" s="44"/>
    </row>
    <row r="995">
      <c r="B995" s="40"/>
      <c r="C995" s="7" t="s">
        <v>55</v>
      </c>
      <c r="I995" s="44"/>
    </row>
    <row r="996">
      <c r="B996" s="40"/>
      <c r="I996" s="44"/>
    </row>
    <row r="997" ht="19.947476196289063" customHeight="1">
      <c r="B997" s="41" t="s">
        <v>857</v>
      </c>
      <c r="C997" s="33" t="s">
        <v>219</v>
      </c>
      <c r="D997" s="31" t="s">
        <v>858</v>
      </c>
      <c r="E997" s="30"/>
      <c r="F997" s="30"/>
      <c r="G997" s="30"/>
      <c r="H997" s="30"/>
      <c r="I997" s="45"/>
    </row>
    <row r="998">
      <c r="B998" s="40"/>
      <c r="C998" s="3" t="s">
        <v>221</v>
      </c>
      <c r="I998" s="44"/>
    </row>
    <row r="999">
      <c r="B999" s="40"/>
      <c r="I999" s="44"/>
    </row>
    <row r="1000">
      <c r="B1000" s="40"/>
      <c r="C1000" s="34" t="s">
        <v>60</v>
      </c>
      <c r="I1000" s="44"/>
    </row>
    <row r="1001">
      <c r="B1001" s="40"/>
      <c r="C1001" s="60" t="str">
        <f>HYPERLINK("#'Json-dokumentation'!A3339", "Fotnot: (**)")</f>
        <v>Fotnot: (**)</v>
      </c>
      <c r="I1001" s="44"/>
    </row>
    <row r="1002">
      <c r="B1002" s="40"/>
      <c r="I1002" s="44"/>
    </row>
    <row r="1003" ht="19.947476196289063" customHeight="1">
      <c r="B1003" s="41" t="s">
        <v>859</v>
      </c>
      <c r="C1003" s="33" t="s">
        <v>219</v>
      </c>
      <c r="D1003" s="31" t="s">
        <v>860</v>
      </c>
      <c r="E1003" s="30"/>
      <c r="F1003" s="30"/>
      <c r="G1003" s="30"/>
      <c r="H1003" s="30"/>
      <c r="I1003" s="45"/>
    </row>
    <row r="1004">
      <c r="B1004" s="40"/>
      <c r="C1004" s="3" t="s">
        <v>221</v>
      </c>
      <c r="I1004" s="44"/>
    </row>
    <row r="1005">
      <c r="B1005" s="40"/>
      <c r="I1005" s="44"/>
    </row>
    <row r="1006">
      <c r="B1006" s="40"/>
      <c r="C1006" s="7" t="s">
        <v>55</v>
      </c>
      <c r="I1006" s="44"/>
    </row>
    <row r="1007">
      <c r="B1007" s="40"/>
      <c r="I1007" s="44"/>
    </row>
    <row r="1008" ht="19.947476196289063" customHeight="1">
      <c r="B1008" s="41" t="s">
        <v>861</v>
      </c>
      <c r="C1008" s="32" t="s">
        <v>49</v>
      </c>
      <c r="D1008" s="31" t="s">
        <v>862</v>
      </c>
      <c r="E1008" s="30"/>
      <c r="F1008" s="30"/>
      <c r="G1008" s="30"/>
      <c r="H1008" s="30"/>
      <c r="I1008" s="45"/>
    </row>
    <row r="1009" ht="19.947476196289063" customHeight="1">
      <c r="B1009" s="40"/>
      <c r="C1009" s="3" t="s">
        <v>863</v>
      </c>
      <c r="D1009" s="9" t="s">
        <v>864</v>
      </c>
      <c r="I1009" s="44"/>
    </row>
    <row r="1010" ht="19.947476196289063" customHeight="1">
      <c r="B1010" s="40"/>
      <c r="C1010" s="3" t="s">
        <v>865</v>
      </c>
      <c r="D1010" s="9" t="s">
        <v>866</v>
      </c>
      <c r="I1010" s="44"/>
    </row>
    <row r="1011" ht="19.947476196289063" customHeight="1">
      <c r="B1011" s="40"/>
      <c r="C1011" s="3" t="s">
        <v>841</v>
      </c>
      <c r="D1011" s="9" t="s">
        <v>867</v>
      </c>
      <c r="I1011" s="44"/>
    </row>
    <row r="1012" ht="19.947476196289063" customHeight="1">
      <c r="B1012" s="40"/>
      <c r="C1012" s="3" t="s">
        <v>868</v>
      </c>
      <c r="D1012" s="9" t="s">
        <v>869</v>
      </c>
      <c r="I1012" s="44"/>
    </row>
    <row r="1013">
      <c r="B1013" s="40"/>
      <c r="I1013" s="44"/>
    </row>
    <row r="1014">
      <c r="B1014" s="40"/>
      <c r="C1014" s="34" t="s">
        <v>60</v>
      </c>
      <c r="I1014" s="44"/>
    </row>
    <row r="1015">
      <c r="B1015" s="40"/>
      <c r="I1015" s="44"/>
    </row>
    <row r="1016" ht="19.947476196289063" customHeight="1">
      <c r="B1016" s="41" t="s">
        <v>710</v>
      </c>
      <c r="C1016" s="33" t="s">
        <v>182</v>
      </c>
      <c r="D1016" s="31" t="s">
        <v>870</v>
      </c>
      <c r="E1016" s="30"/>
      <c r="F1016" s="30"/>
      <c r="G1016" s="30"/>
      <c r="H1016" s="30"/>
      <c r="I1016" s="45"/>
    </row>
    <row r="1017">
      <c r="B1017" s="40"/>
      <c r="C1017" s="3" t="s">
        <v>697</v>
      </c>
      <c r="I1017" s="44"/>
    </row>
    <row r="1018">
      <c r="B1018" s="40"/>
      <c r="C1018" s="3" t="s">
        <v>712</v>
      </c>
      <c r="I1018" s="44"/>
    </row>
    <row r="1019">
      <c r="B1019" s="40"/>
      <c r="I1019" s="44"/>
    </row>
    <row r="1020">
      <c r="B1020" s="40"/>
      <c r="C1020" s="34" t="s">
        <v>60</v>
      </c>
      <c r="I1020" s="44"/>
    </row>
    <row r="1021">
      <c r="B1021" s="40"/>
      <c r="I1021" s="44"/>
    </row>
    <row r="1022" ht="19.947476196289063" customHeight="1">
      <c r="B1022" s="41" t="s">
        <v>793</v>
      </c>
      <c r="C1022" s="33" t="s">
        <v>684</v>
      </c>
      <c r="D1022" s="31" t="s">
        <v>871</v>
      </c>
      <c r="E1022" s="30"/>
      <c r="F1022" s="30"/>
      <c r="G1022" s="30"/>
      <c r="H1022" s="30"/>
      <c r="I1022" s="45"/>
    </row>
    <row r="1023">
      <c r="B1023" s="40"/>
      <c r="C1023" s="3" t="s">
        <v>795</v>
      </c>
      <c r="I1023" s="44"/>
    </row>
    <row r="1024">
      <c r="B1024" s="40"/>
      <c r="C1024" s="3" t="s">
        <v>796</v>
      </c>
      <c r="I1024" s="44"/>
    </row>
    <row r="1025">
      <c r="B1025" s="40"/>
      <c r="I1025" s="44"/>
    </row>
    <row r="1026">
      <c r="B1026" s="40"/>
      <c r="C1026" s="34" t="s">
        <v>60</v>
      </c>
      <c r="I1026" s="44"/>
    </row>
    <row r="1027">
      <c r="B1027" s="40"/>
      <c r="C1027" s="60" t="str">
        <f>HYPERLINK("#'Json-dokumentation'!A3339", "Fotnot: (**)")</f>
        <v>Fotnot: (**)</v>
      </c>
      <c r="I1027" s="44"/>
    </row>
    <row r="1028">
      <c r="B1028" s="40"/>
      <c r="I1028" s="44"/>
    </row>
    <row r="1029" ht="19.947476196289063" customHeight="1">
      <c r="B1029" s="41" t="s">
        <v>713</v>
      </c>
      <c r="C1029" s="33" t="s">
        <v>182</v>
      </c>
      <c r="D1029" s="31" t="s">
        <v>872</v>
      </c>
      <c r="E1029" s="30"/>
      <c r="F1029" s="30"/>
      <c r="G1029" s="30"/>
      <c r="H1029" s="30"/>
      <c r="I1029" s="45"/>
    </row>
    <row r="1030">
      <c r="B1030" s="40"/>
      <c r="C1030" s="3" t="s">
        <v>715</v>
      </c>
      <c r="I1030" s="44"/>
    </row>
    <row r="1031">
      <c r="B1031" s="40"/>
      <c r="C1031" s="3" t="s">
        <v>716</v>
      </c>
      <c r="I1031" s="44"/>
    </row>
    <row r="1032">
      <c r="B1032" s="40"/>
      <c r="I1032" s="44"/>
    </row>
    <row r="1033">
      <c r="B1033" s="40"/>
      <c r="C1033" s="34" t="s">
        <v>60</v>
      </c>
      <c r="I1033" s="44"/>
    </row>
    <row r="1034">
      <c r="B1034" s="40"/>
      <c r="C1034" s="60" t="str">
        <f>HYPERLINK("#'Json-dokumentation'!A3339", "Fotnot: (**)")</f>
        <v>Fotnot: (**)</v>
      </c>
      <c r="I1034" s="44"/>
    </row>
    <row r="1035">
      <c r="B1035" s="40"/>
      <c r="I1035" s="44"/>
    </row>
    <row r="1036" ht="19.947476196289063" customHeight="1">
      <c r="B1036" s="41" t="s">
        <v>717</v>
      </c>
      <c r="C1036" s="33" t="s">
        <v>684</v>
      </c>
      <c r="D1036" s="31" t="s">
        <v>873</v>
      </c>
      <c r="E1036" s="30"/>
      <c r="F1036" s="30"/>
      <c r="G1036" s="30"/>
      <c r="H1036" s="30"/>
      <c r="I1036" s="45"/>
    </row>
    <row r="1037">
      <c r="B1037" s="40"/>
      <c r="C1037" s="3" t="s">
        <v>874</v>
      </c>
      <c r="I1037" s="44"/>
    </row>
    <row r="1038">
      <c r="B1038" s="40"/>
      <c r="C1038" s="3" t="s">
        <v>875</v>
      </c>
      <c r="I1038" s="44"/>
    </row>
    <row r="1039">
      <c r="B1039" s="40"/>
      <c r="I1039" s="44"/>
    </row>
    <row r="1040">
      <c r="B1040" s="40"/>
      <c r="C1040" s="34" t="s">
        <v>60</v>
      </c>
      <c r="I1040" s="44"/>
    </row>
    <row r="1041">
      <c r="B1041" s="40"/>
      <c r="C1041" s="60" t="str">
        <f>HYPERLINK("#'Json-dokumentation'!A3339", "Fotnot: (**)")</f>
        <v>Fotnot: (**)</v>
      </c>
      <c r="I1041" s="44"/>
    </row>
    <row r="1042">
      <c r="B1042" s="42"/>
      <c r="C1042" s="38"/>
      <c r="D1042" s="38"/>
      <c r="E1042" s="38"/>
      <c r="F1042" s="38"/>
      <c r="G1042" s="38"/>
      <c r="H1042" s="38"/>
      <c r="I1042" s="46"/>
    </row>
    <row r="1043"/>
    <row r="1044">
      <c r="B1044" s="4" t="s">
        <v>723</v>
      </c>
    </row>
    <row r="1045"/>
    <row r="1046">
      <c r="B1046" s="4" t="s">
        <v>82</v>
      </c>
    </row>
    <row r="1047" ht="19.947476196289063" customHeight="1">
      <c r="B1047" s="53" t="s">
        <v>876</v>
      </c>
      <c r="C1047" s="36" t="s">
        <v>877</v>
      </c>
      <c r="D1047" s="37"/>
      <c r="E1047" s="37"/>
      <c r="F1047" s="37"/>
      <c r="G1047" s="37"/>
      <c r="H1047" s="37"/>
      <c r="I1047" s="43"/>
    </row>
    <row r="1048" ht="19.947476196289063" customHeight="1">
      <c r="B1048" s="54" t="s">
        <v>878</v>
      </c>
      <c r="C1048" s="31" t="s">
        <v>879</v>
      </c>
      <c r="D1048" s="30"/>
      <c r="I1048" s="44"/>
    </row>
    <row r="1049" ht="19.947476196289063" customHeight="1">
      <c r="B1049" s="54" t="s">
        <v>880</v>
      </c>
      <c r="C1049" s="31" t="s">
        <v>881</v>
      </c>
      <c r="D1049" s="30"/>
      <c r="I1049" s="44"/>
    </row>
    <row r="1050" ht="19.947476196289063" customHeight="1">
      <c r="B1050" s="55" t="s">
        <v>882</v>
      </c>
      <c r="C1050" s="51" t="s">
        <v>883</v>
      </c>
      <c r="D1050" s="52"/>
      <c r="E1050" s="38"/>
      <c r="F1050" s="38"/>
      <c r="G1050" s="38"/>
      <c r="H1050" s="38"/>
      <c r="I1050" s="46"/>
    </row>
    <row r="1051"/>
    <row r="1052"/>
    <row r="1053"/>
    <row r="1054" ht="19.947476196289063" customHeight="1">
      <c r="A1054" s="9" t="s">
        <v>13</v>
      </c>
    </row>
    <row r="1055">
      <c r="A1055" s="28" t="s">
        <v>884</v>
      </c>
      <c r="B1055" s="4" t="s">
        <v>47</v>
      </c>
    </row>
    <row r="1056" ht="19.947476196289063" customHeight="1">
      <c r="B1056" s="39" t="s">
        <v>282</v>
      </c>
      <c r="C1056" s="56" t="s">
        <v>219</v>
      </c>
      <c r="D1056" s="36" t="s">
        <v>833</v>
      </c>
      <c r="E1056" s="37"/>
      <c r="F1056" s="37"/>
      <c r="G1056" s="37"/>
      <c r="H1056" s="37"/>
      <c r="I1056" s="43"/>
    </row>
    <row r="1057">
      <c r="B1057" s="40"/>
      <c r="C1057" s="3" t="s">
        <v>221</v>
      </c>
      <c r="I1057" s="44"/>
    </row>
    <row r="1058">
      <c r="B1058" s="40"/>
      <c r="I1058" s="44"/>
    </row>
    <row r="1059">
      <c r="B1059" s="40"/>
      <c r="C1059" s="7" t="s">
        <v>55</v>
      </c>
      <c r="I1059" s="44"/>
    </row>
    <row r="1060">
      <c r="B1060" s="40"/>
      <c r="I1060" s="44"/>
    </row>
    <row r="1061" ht="19.947476196289063" customHeight="1">
      <c r="B1061" s="41" t="s">
        <v>834</v>
      </c>
      <c r="C1061" s="32" t="s">
        <v>49</v>
      </c>
      <c r="D1061" s="31" t="s">
        <v>885</v>
      </c>
      <c r="E1061" s="30"/>
      <c r="F1061" s="30"/>
      <c r="G1061" s="30"/>
      <c r="H1061" s="30"/>
      <c r="I1061" s="45"/>
    </row>
    <row r="1062" ht="19.947476196289063" customHeight="1">
      <c r="B1062" s="40"/>
      <c r="C1062" s="3" t="s">
        <v>646</v>
      </c>
      <c r="D1062" s="9" t="s">
        <v>886</v>
      </c>
      <c r="I1062" s="44"/>
    </row>
    <row r="1063" ht="19.947476196289063" customHeight="1">
      <c r="B1063" s="40"/>
      <c r="C1063" s="3" t="s">
        <v>648</v>
      </c>
      <c r="D1063" s="9" t="s">
        <v>887</v>
      </c>
      <c r="I1063" s="44"/>
    </row>
    <row r="1064" ht="19.947476196289063" customHeight="1">
      <c r="B1064" s="40"/>
      <c r="C1064" s="3" t="s">
        <v>650</v>
      </c>
      <c r="D1064" s="9" t="s">
        <v>888</v>
      </c>
      <c r="I1064" s="44"/>
    </row>
    <row r="1065" ht="19.947476196289063" customHeight="1">
      <c r="B1065" s="40"/>
      <c r="C1065" s="3" t="s">
        <v>652</v>
      </c>
      <c r="D1065" s="9" t="s">
        <v>284</v>
      </c>
      <c r="I1065" s="44"/>
    </row>
    <row r="1066">
      <c r="B1066" s="40"/>
      <c r="I1066" s="44"/>
    </row>
    <row r="1067">
      <c r="B1067" s="40"/>
      <c r="C1067" s="7" t="s">
        <v>55</v>
      </c>
      <c r="I1067" s="44"/>
    </row>
    <row r="1068">
      <c r="B1068" s="40"/>
      <c r="I1068" s="44"/>
    </row>
    <row r="1069" ht="19.947476196289063" customHeight="1">
      <c r="B1069" s="41" t="s">
        <v>889</v>
      </c>
      <c r="C1069" s="32" t="s">
        <v>49</v>
      </c>
      <c r="D1069" s="31" t="s">
        <v>890</v>
      </c>
      <c r="E1069" s="30"/>
      <c r="F1069" s="30"/>
      <c r="G1069" s="30"/>
      <c r="H1069" s="30"/>
      <c r="I1069" s="45"/>
    </row>
    <row r="1070" ht="19.947476196289063" customHeight="1">
      <c r="B1070" s="40"/>
      <c r="C1070" s="3" t="s">
        <v>840</v>
      </c>
      <c r="D1070" s="9" t="s">
        <v>460</v>
      </c>
      <c r="I1070" s="44"/>
    </row>
    <row r="1071" ht="19.947476196289063" customHeight="1">
      <c r="B1071" s="40"/>
      <c r="C1071" s="3" t="s">
        <v>646</v>
      </c>
      <c r="D1071" s="9" t="s">
        <v>891</v>
      </c>
      <c r="I1071" s="44"/>
    </row>
    <row r="1072" ht="19.947476196289063" customHeight="1">
      <c r="B1072" s="40"/>
      <c r="C1072" s="3" t="s">
        <v>648</v>
      </c>
      <c r="D1072" s="9" t="s">
        <v>842</v>
      </c>
      <c r="I1072" s="44"/>
    </row>
    <row r="1073" ht="19.947476196289063" customHeight="1">
      <c r="B1073" s="40"/>
      <c r="C1073" s="3" t="s">
        <v>650</v>
      </c>
      <c r="D1073" s="9" t="s">
        <v>843</v>
      </c>
      <c r="I1073" s="44"/>
    </row>
    <row r="1074" ht="19.947476196289063" customHeight="1">
      <c r="B1074" s="40"/>
      <c r="C1074" s="3" t="s">
        <v>652</v>
      </c>
      <c r="D1074" s="9" t="s">
        <v>892</v>
      </c>
      <c r="I1074" s="44"/>
    </row>
    <row r="1075" ht="19.947476196289063" customHeight="1">
      <c r="B1075" s="40"/>
      <c r="C1075" s="3" t="s">
        <v>660</v>
      </c>
      <c r="D1075" s="9" t="s">
        <v>848</v>
      </c>
      <c r="I1075" s="44"/>
    </row>
    <row r="1076">
      <c r="B1076" s="40"/>
      <c r="I1076" s="44"/>
    </row>
    <row r="1077">
      <c r="B1077" s="40"/>
      <c r="C1077" s="7" t="s">
        <v>55</v>
      </c>
      <c r="I1077" s="44"/>
    </row>
    <row r="1078">
      <c r="B1078" s="40"/>
      <c r="I1078" s="44"/>
    </row>
    <row r="1079" ht="19.947476196289063" customHeight="1">
      <c r="B1079" s="41" t="s">
        <v>893</v>
      </c>
      <c r="C1079" s="32" t="s">
        <v>49</v>
      </c>
      <c r="D1079" s="31" t="s">
        <v>894</v>
      </c>
      <c r="E1079" s="30"/>
      <c r="F1079" s="30"/>
      <c r="G1079" s="30"/>
      <c r="H1079" s="30"/>
      <c r="I1079" s="45"/>
    </row>
    <row r="1080" ht="19.947476196289063" customHeight="1">
      <c r="B1080" s="40"/>
      <c r="C1080" s="3" t="s">
        <v>840</v>
      </c>
      <c r="D1080" s="9" t="s">
        <v>460</v>
      </c>
      <c r="I1080" s="44"/>
    </row>
    <row r="1081" ht="19.947476196289063" customHeight="1">
      <c r="B1081" s="40"/>
      <c r="C1081" s="3" t="s">
        <v>646</v>
      </c>
      <c r="D1081" s="9" t="s">
        <v>844</v>
      </c>
      <c r="I1081" s="44"/>
    </row>
    <row r="1082" ht="19.947476196289063" customHeight="1">
      <c r="B1082" s="40"/>
      <c r="C1082" s="3" t="s">
        <v>648</v>
      </c>
      <c r="D1082" s="9" t="s">
        <v>845</v>
      </c>
      <c r="I1082" s="44"/>
    </row>
    <row r="1083" ht="19.947476196289063" customHeight="1">
      <c r="B1083" s="40"/>
      <c r="C1083" s="3" t="s">
        <v>650</v>
      </c>
      <c r="D1083" s="9" t="s">
        <v>846</v>
      </c>
      <c r="I1083" s="44"/>
    </row>
    <row r="1084" ht="19.947476196289063" customHeight="1">
      <c r="B1084" s="40"/>
      <c r="C1084" s="3" t="s">
        <v>652</v>
      </c>
      <c r="D1084" s="9" t="s">
        <v>849</v>
      </c>
      <c r="I1084" s="44"/>
    </row>
    <row r="1085" ht="19.947476196289063" customHeight="1">
      <c r="B1085" s="40"/>
      <c r="C1085" s="3" t="s">
        <v>660</v>
      </c>
      <c r="D1085" s="9" t="s">
        <v>895</v>
      </c>
      <c r="I1085" s="44"/>
    </row>
    <row r="1086">
      <c r="B1086" s="40"/>
      <c r="I1086" s="44"/>
    </row>
    <row r="1087">
      <c r="B1087" s="40"/>
      <c r="C1087" s="7" t="s">
        <v>55</v>
      </c>
      <c r="I1087" s="44"/>
    </row>
    <row r="1088">
      <c r="B1088" s="40"/>
      <c r="I1088" s="44"/>
    </row>
    <row r="1089" ht="19.947476196289063" customHeight="1">
      <c r="B1089" s="41" t="s">
        <v>896</v>
      </c>
      <c r="C1089" s="32" t="s">
        <v>49</v>
      </c>
      <c r="D1089" s="31" t="s">
        <v>897</v>
      </c>
      <c r="E1089" s="30"/>
      <c r="F1089" s="30"/>
      <c r="G1089" s="30"/>
      <c r="H1089" s="30"/>
      <c r="I1089" s="45"/>
    </row>
    <row r="1090" ht="19.947476196289063" customHeight="1">
      <c r="B1090" s="40"/>
      <c r="C1090" s="3" t="s">
        <v>840</v>
      </c>
      <c r="D1090" s="9" t="s">
        <v>461</v>
      </c>
      <c r="I1090" s="44"/>
    </row>
    <row r="1091" ht="19.947476196289063" customHeight="1">
      <c r="B1091" s="40"/>
      <c r="C1091" s="3" t="s">
        <v>646</v>
      </c>
      <c r="D1091" s="9" t="s">
        <v>852</v>
      </c>
      <c r="I1091" s="44"/>
    </row>
    <row r="1092" ht="19.947476196289063" customHeight="1">
      <c r="B1092" s="40"/>
      <c r="C1092" s="3" t="s">
        <v>648</v>
      </c>
      <c r="D1092" s="9" t="s">
        <v>853</v>
      </c>
      <c r="I1092" s="44"/>
    </row>
    <row r="1093" ht="19.947476196289063" customHeight="1">
      <c r="B1093" s="40"/>
      <c r="C1093" s="3" t="s">
        <v>650</v>
      </c>
      <c r="D1093" s="9" t="s">
        <v>854</v>
      </c>
      <c r="I1093" s="44"/>
    </row>
    <row r="1094" ht="19.947476196289063" customHeight="1">
      <c r="B1094" s="40"/>
      <c r="C1094" s="3" t="s">
        <v>652</v>
      </c>
      <c r="D1094" s="9" t="s">
        <v>855</v>
      </c>
      <c r="I1094" s="44"/>
    </row>
    <row r="1095" ht="19.947476196289063" customHeight="1">
      <c r="B1095" s="40"/>
      <c r="C1095" s="3" t="s">
        <v>660</v>
      </c>
      <c r="D1095" s="9" t="s">
        <v>856</v>
      </c>
      <c r="I1095" s="44"/>
    </row>
    <row r="1096" ht="19.947476196289063" customHeight="1">
      <c r="B1096" s="40"/>
      <c r="C1096" s="3" t="s">
        <v>669</v>
      </c>
      <c r="D1096" s="9" t="s">
        <v>898</v>
      </c>
      <c r="I1096" s="44"/>
    </row>
    <row r="1097">
      <c r="B1097" s="40"/>
      <c r="I1097" s="44"/>
    </row>
    <row r="1098">
      <c r="B1098" s="40"/>
      <c r="C1098" s="7" t="s">
        <v>55</v>
      </c>
      <c r="I1098" s="44"/>
    </row>
    <row r="1099">
      <c r="B1099" s="40"/>
      <c r="I1099" s="44"/>
    </row>
    <row r="1100" ht="150.1427734375" customHeight="1">
      <c r="B1100" s="41" t="s">
        <v>899</v>
      </c>
      <c r="C1100" s="33" t="s">
        <v>219</v>
      </c>
      <c r="D1100" s="31" t="s">
        <v>900</v>
      </c>
      <c r="E1100" s="30"/>
      <c r="F1100" s="30"/>
      <c r="G1100" s="30"/>
      <c r="H1100" s="30"/>
      <c r="I1100" s="45"/>
    </row>
    <row r="1101">
      <c r="B1101" s="40"/>
      <c r="C1101" s="3" t="s">
        <v>221</v>
      </c>
      <c r="I1101" s="44"/>
    </row>
    <row r="1102">
      <c r="B1102" s="40"/>
      <c r="I1102" s="44"/>
    </row>
    <row r="1103">
      <c r="B1103" s="40"/>
      <c r="C1103" s="34" t="s">
        <v>60</v>
      </c>
      <c r="I1103" s="44"/>
    </row>
    <row r="1104">
      <c r="B1104" s="40"/>
      <c r="C1104" s="60" t="str">
        <f>HYPERLINK("#'Json-dokumentation'!A3339", "Fotnot: (**)")</f>
        <v>Fotnot: (**)</v>
      </c>
      <c r="I1104" s="44"/>
    </row>
    <row r="1105">
      <c r="B1105" s="40"/>
      <c r="I1105" s="44"/>
    </row>
    <row r="1106" ht="92.2781982421875" customHeight="1">
      <c r="B1106" s="41" t="s">
        <v>901</v>
      </c>
      <c r="C1106" s="33" t="s">
        <v>219</v>
      </c>
      <c r="D1106" s="31" t="s">
        <v>902</v>
      </c>
      <c r="E1106" s="30"/>
      <c r="F1106" s="30"/>
      <c r="G1106" s="30"/>
      <c r="H1106" s="30"/>
      <c r="I1106" s="45"/>
    </row>
    <row r="1107">
      <c r="B1107" s="40"/>
      <c r="C1107" s="3" t="s">
        <v>221</v>
      </c>
      <c r="I1107" s="44"/>
    </row>
    <row r="1108">
      <c r="B1108" s="40"/>
      <c r="I1108" s="44"/>
    </row>
    <row r="1109">
      <c r="B1109" s="40"/>
      <c r="C1109" s="7" t="s">
        <v>55</v>
      </c>
      <c r="I1109" s="44"/>
    </row>
    <row r="1110">
      <c r="B1110" s="40"/>
      <c r="I1110" s="44"/>
    </row>
    <row r="1111" ht="19.947476196289063" customHeight="1">
      <c r="B1111" s="41" t="s">
        <v>861</v>
      </c>
      <c r="C1111" s="32" t="s">
        <v>49</v>
      </c>
      <c r="D1111" s="31" t="s">
        <v>862</v>
      </c>
      <c r="E1111" s="30"/>
      <c r="F1111" s="30"/>
      <c r="G1111" s="30"/>
      <c r="H1111" s="30"/>
      <c r="I1111" s="45"/>
    </row>
    <row r="1112" ht="19.947476196289063" customHeight="1">
      <c r="B1112" s="40"/>
      <c r="C1112" s="3" t="s">
        <v>863</v>
      </c>
      <c r="D1112" s="9" t="s">
        <v>864</v>
      </c>
      <c r="I1112" s="44"/>
    </row>
    <row r="1113" ht="19.947476196289063" customHeight="1">
      <c r="B1113" s="40"/>
      <c r="C1113" s="3" t="s">
        <v>865</v>
      </c>
      <c r="D1113" s="9" t="s">
        <v>866</v>
      </c>
      <c r="I1113" s="44"/>
    </row>
    <row r="1114" ht="19.947476196289063" customHeight="1">
      <c r="B1114" s="40"/>
      <c r="C1114" s="3" t="s">
        <v>841</v>
      </c>
      <c r="D1114" s="9" t="s">
        <v>867</v>
      </c>
      <c r="I1114" s="44"/>
    </row>
    <row r="1115" ht="19.947476196289063" customHeight="1">
      <c r="B1115" s="40"/>
      <c r="C1115" s="3" t="s">
        <v>868</v>
      </c>
      <c r="D1115" s="9" t="s">
        <v>869</v>
      </c>
      <c r="I1115" s="44"/>
    </row>
    <row r="1116">
      <c r="B1116" s="40"/>
      <c r="I1116" s="44"/>
    </row>
    <row r="1117">
      <c r="B1117" s="40"/>
      <c r="C1117" s="34" t="s">
        <v>60</v>
      </c>
      <c r="I1117" s="44"/>
    </row>
    <row r="1118">
      <c r="B1118" s="40"/>
      <c r="I1118" s="44"/>
    </row>
    <row r="1119" ht="19.947476196289063" customHeight="1">
      <c r="B1119" s="41" t="s">
        <v>710</v>
      </c>
      <c r="C1119" s="33" t="s">
        <v>182</v>
      </c>
      <c r="D1119" s="31" t="s">
        <v>870</v>
      </c>
      <c r="E1119" s="30"/>
      <c r="F1119" s="30"/>
      <c r="G1119" s="30"/>
      <c r="H1119" s="30"/>
      <c r="I1119" s="45"/>
    </row>
    <row r="1120">
      <c r="B1120" s="40"/>
      <c r="C1120" s="3" t="s">
        <v>903</v>
      </c>
      <c r="I1120" s="44"/>
    </row>
    <row r="1121">
      <c r="B1121" s="40"/>
      <c r="C1121" s="3" t="s">
        <v>712</v>
      </c>
      <c r="I1121" s="44"/>
    </row>
    <row r="1122">
      <c r="B1122" s="40"/>
      <c r="I1122" s="44"/>
    </row>
    <row r="1123">
      <c r="B1123" s="40"/>
      <c r="C1123" s="34" t="s">
        <v>60</v>
      </c>
      <c r="I1123" s="44"/>
    </row>
    <row r="1124">
      <c r="B1124" s="40"/>
      <c r="I1124" s="44"/>
    </row>
    <row r="1125" ht="48.879766845703124" customHeight="1">
      <c r="B1125" s="41" t="s">
        <v>793</v>
      </c>
      <c r="C1125" s="33" t="s">
        <v>684</v>
      </c>
      <c r="D1125" s="31" t="s">
        <v>904</v>
      </c>
      <c r="E1125" s="30"/>
      <c r="F1125" s="30"/>
      <c r="G1125" s="30"/>
      <c r="H1125" s="30"/>
      <c r="I1125" s="45"/>
    </row>
    <row r="1126">
      <c r="B1126" s="40"/>
      <c r="C1126" s="3" t="s">
        <v>795</v>
      </c>
      <c r="I1126" s="44"/>
    </row>
    <row r="1127">
      <c r="B1127" s="40"/>
      <c r="C1127" s="3" t="s">
        <v>796</v>
      </c>
      <c r="I1127" s="44"/>
    </row>
    <row r="1128">
      <c r="B1128" s="40"/>
      <c r="I1128" s="44"/>
    </row>
    <row r="1129">
      <c r="B1129" s="40"/>
      <c r="C1129" s="34" t="s">
        <v>60</v>
      </c>
      <c r="I1129" s="44"/>
    </row>
    <row r="1130">
      <c r="B1130" s="40"/>
      <c r="C1130" s="60" t="str">
        <f>HYPERLINK("#'Json-dokumentation'!A3339", "Fotnot: (**)")</f>
        <v>Fotnot: (**)</v>
      </c>
      <c r="I1130" s="44"/>
    </row>
    <row r="1131">
      <c r="B1131" s="40"/>
      <c r="I1131" s="44"/>
    </row>
    <row r="1132" ht="63.34591064453125" customHeight="1">
      <c r="B1132" s="41" t="s">
        <v>713</v>
      </c>
      <c r="C1132" s="33" t="s">
        <v>182</v>
      </c>
      <c r="D1132" s="31" t="s">
        <v>905</v>
      </c>
      <c r="E1132" s="30"/>
      <c r="F1132" s="30"/>
      <c r="G1132" s="30"/>
      <c r="H1132" s="30"/>
      <c r="I1132" s="45"/>
    </row>
    <row r="1133">
      <c r="B1133" s="40"/>
      <c r="C1133" s="3" t="s">
        <v>715</v>
      </c>
      <c r="I1133" s="44"/>
    </row>
    <row r="1134">
      <c r="B1134" s="40"/>
      <c r="C1134" s="3" t="s">
        <v>716</v>
      </c>
      <c r="I1134" s="44"/>
    </row>
    <row r="1135">
      <c r="B1135" s="40"/>
      <c r="I1135" s="44"/>
    </row>
    <row r="1136">
      <c r="B1136" s="40"/>
      <c r="C1136" s="34" t="s">
        <v>60</v>
      </c>
      <c r="I1136" s="44"/>
    </row>
    <row r="1137">
      <c r="B1137" s="40"/>
      <c r="C1137" s="60" t="str">
        <f>HYPERLINK("#'Json-dokumentation'!A3339", "Fotnot: (**)")</f>
        <v>Fotnot: (**)</v>
      </c>
      <c r="I1137" s="44"/>
    </row>
    <row r="1138">
      <c r="B1138" s="40"/>
      <c r="I1138" s="44"/>
    </row>
    <row r="1139" ht="34.413623046875" customHeight="1">
      <c r="B1139" s="41" t="s">
        <v>717</v>
      </c>
      <c r="C1139" s="33" t="s">
        <v>684</v>
      </c>
      <c r="D1139" s="31" t="s">
        <v>906</v>
      </c>
      <c r="E1139" s="30"/>
      <c r="F1139" s="30"/>
      <c r="G1139" s="30"/>
      <c r="H1139" s="30"/>
      <c r="I1139" s="45"/>
    </row>
    <row r="1140">
      <c r="B1140" s="40"/>
      <c r="C1140" s="3" t="s">
        <v>874</v>
      </c>
      <c r="I1140" s="44"/>
    </row>
    <row r="1141">
      <c r="B1141" s="40"/>
      <c r="C1141" s="3" t="s">
        <v>875</v>
      </c>
      <c r="I1141" s="44"/>
    </row>
    <row r="1142">
      <c r="B1142" s="40"/>
      <c r="I1142" s="44"/>
    </row>
    <row r="1143">
      <c r="B1143" s="40"/>
      <c r="C1143" s="34" t="s">
        <v>60</v>
      </c>
      <c r="I1143" s="44"/>
    </row>
    <row r="1144">
      <c r="B1144" s="40"/>
      <c r="C1144" s="60" t="str">
        <f>HYPERLINK("#'Json-dokumentation'!A3339", "Fotnot: (**)")</f>
        <v>Fotnot: (**)</v>
      </c>
      <c r="I1144" s="44"/>
    </row>
    <row r="1145">
      <c r="B1145" s="40"/>
      <c r="I1145" s="44"/>
    </row>
    <row r="1146" ht="121.21048583984376" customHeight="1">
      <c r="B1146" s="41" t="s">
        <v>907</v>
      </c>
      <c r="C1146" s="33" t="s">
        <v>182</v>
      </c>
      <c r="D1146" s="31" t="s">
        <v>908</v>
      </c>
      <c r="E1146" s="30"/>
      <c r="F1146" s="30"/>
      <c r="G1146" s="30"/>
      <c r="H1146" s="30"/>
      <c r="I1146" s="45"/>
    </row>
    <row r="1147">
      <c r="B1147" s="40"/>
      <c r="C1147" s="3" t="s">
        <v>874</v>
      </c>
      <c r="I1147" s="44"/>
    </row>
    <row r="1148">
      <c r="B1148" s="40"/>
      <c r="C1148" s="3" t="s">
        <v>716</v>
      </c>
      <c r="I1148" s="44"/>
    </row>
    <row r="1149">
      <c r="B1149" s="40"/>
      <c r="I1149" s="44"/>
    </row>
    <row r="1150">
      <c r="B1150" s="40"/>
      <c r="C1150" s="34" t="s">
        <v>60</v>
      </c>
      <c r="I1150" s="44"/>
    </row>
    <row r="1151">
      <c r="B1151" s="40"/>
      <c r="C1151" s="60" t="str">
        <f>HYPERLINK("#'Json-dokumentation'!A3339", "Fotnot: (**)")</f>
        <v>Fotnot: (**)</v>
      </c>
      <c r="I1151" s="44"/>
    </row>
    <row r="1152">
      <c r="B1152" s="40"/>
      <c r="I1152" s="44"/>
    </row>
    <row r="1153" ht="19.947476196289063" customHeight="1">
      <c r="B1153" s="41" t="s">
        <v>909</v>
      </c>
      <c r="C1153" s="33" t="s">
        <v>684</v>
      </c>
      <c r="D1153" s="31" t="s">
        <v>910</v>
      </c>
      <c r="E1153" s="30"/>
      <c r="F1153" s="30"/>
      <c r="G1153" s="30"/>
      <c r="H1153" s="30"/>
      <c r="I1153" s="45"/>
    </row>
    <row r="1154">
      <c r="B1154" s="40"/>
      <c r="C1154" s="3" t="s">
        <v>911</v>
      </c>
      <c r="I1154" s="44"/>
    </row>
    <row r="1155">
      <c r="B1155" s="40"/>
      <c r="C1155" s="3" t="s">
        <v>796</v>
      </c>
      <c r="I1155" s="44"/>
    </row>
    <row r="1156">
      <c r="B1156" s="40"/>
      <c r="I1156" s="44"/>
    </row>
    <row r="1157">
      <c r="B1157" s="40"/>
      <c r="C1157" s="34" t="s">
        <v>60</v>
      </c>
      <c r="I1157" s="44"/>
    </row>
    <row r="1158">
      <c r="B1158" s="40"/>
      <c r="C1158" s="60" t="str">
        <f>HYPERLINK("#'Json-dokumentation'!A3339", "Fotnot: (**)")</f>
        <v>Fotnot: (**)</v>
      </c>
      <c r="I1158" s="44"/>
    </row>
    <row r="1159">
      <c r="B1159" s="42"/>
      <c r="C1159" s="38"/>
      <c r="D1159" s="38"/>
      <c r="E1159" s="38"/>
      <c r="F1159" s="38"/>
      <c r="G1159" s="38"/>
      <c r="H1159" s="38"/>
      <c r="I1159" s="46"/>
    </row>
    <row r="1160"/>
    <row r="1161">
      <c r="B1161" s="4" t="s">
        <v>723</v>
      </c>
    </row>
    <row r="1162"/>
    <row r="1163">
      <c r="B1163" s="4" t="s">
        <v>82</v>
      </c>
    </row>
    <row r="1164" ht="19.947476196289063" customHeight="1">
      <c r="B1164" s="53" t="s">
        <v>912</v>
      </c>
      <c r="C1164" s="36" t="s">
        <v>913</v>
      </c>
      <c r="D1164" s="37"/>
      <c r="E1164" s="37"/>
      <c r="F1164" s="37"/>
      <c r="G1164" s="37"/>
      <c r="H1164" s="37"/>
      <c r="I1164" s="43"/>
    </row>
    <row r="1165" ht="19.947476196289063" customHeight="1">
      <c r="B1165" s="54" t="s">
        <v>914</v>
      </c>
      <c r="C1165" s="31" t="s">
        <v>915</v>
      </c>
      <c r="D1165" s="30"/>
      <c r="I1165" s="44"/>
    </row>
    <row r="1166" ht="19.947476196289063" customHeight="1">
      <c r="B1166" s="55" t="s">
        <v>916</v>
      </c>
      <c r="C1166" s="51" t="s">
        <v>917</v>
      </c>
      <c r="D1166" s="52"/>
      <c r="E1166" s="38"/>
      <c r="F1166" s="38"/>
      <c r="G1166" s="38"/>
      <c r="H1166" s="38"/>
      <c r="I1166" s="46"/>
    </row>
    <row r="1167"/>
    <row r="1168"/>
    <row r="1169"/>
    <row r="1170" ht="92.2781982421875" customHeight="1">
      <c r="A1170" s="9" t="s">
        <v>14</v>
      </c>
    </row>
    <row r="1171">
      <c r="A1171" s="28" t="s">
        <v>918</v>
      </c>
      <c r="B1171" s="4" t="s">
        <v>47</v>
      </c>
    </row>
    <row r="1172" ht="77.81205444335937" customHeight="1">
      <c r="B1172" s="39" t="s">
        <v>62</v>
      </c>
      <c r="C1172" s="35" t="s">
        <v>49</v>
      </c>
      <c r="D1172" s="36" t="s">
        <v>919</v>
      </c>
      <c r="E1172" s="37"/>
      <c r="F1172" s="37"/>
      <c r="G1172" s="37"/>
      <c r="H1172" s="37"/>
      <c r="I1172" s="43"/>
    </row>
    <row r="1173" ht="19.947476196289063" customHeight="1">
      <c r="B1173" s="40"/>
      <c r="C1173" s="3" t="s">
        <v>646</v>
      </c>
      <c r="D1173" s="9" t="s">
        <v>920</v>
      </c>
      <c r="I1173" s="44"/>
    </row>
    <row r="1174" ht="19.947476196289063" customHeight="1">
      <c r="B1174" s="40"/>
      <c r="C1174" s="3" t="s">
        <v>648</v>
      </c>
      <c r="D1174" s="9" t="s">
        <v>921</v>
      </c>
      <c r="I1174" s="44"/>
    </row>
    <row r="1175">
      <c r="B1175" s="40"/>
      <c r="I1175" s="44"/>
    </row>
    <row r="1176">
      <c r="B1176" s="40"/>
      <c r="C1176" s="34" t="s">
        <v>60</v>
      </c>
      <c r="I1176" s="44"/>
    </row>
    <row r="1177">
      <c r="B1177" s="40"/>
      <c r="I1177" s="44"/>
    </row>
    <row r="1178" ht="19.947476196289063" customHeight="1">
      <c r="B1178" s="41" t="s">
        <v>922</v>
      </c>
      <c r="C1178" s="33" t="str">
        <f>HYPERLINK("#'Json-dokumentation'!A2799", "Ett eller flera element av typen 'SOFA'")</f>
        <v>Ett eller flera element av typen 'SOFA'</v>
      </c>
      <c r="D1178" s="31" t="s">
        <v>923</v>
      </c>
      <c r="E1178" s="30"/>
      <c r="F1178" s="30"/>
      <c r="G1178" s="30"/>
      <c r="H1178" s="30"/>
      <c r="I1178" s="45"/>
      <c r="J1178" s="29" t="str">
        <f>HYPERLINK("#'Ändringshistorik'!C13", "Ändringshistorik: [192]")</f>
        <v>Ändringshistorik: [192]</v>
      </c>
    </row>
    <row r="1179">
      <c r="B1179" s="40"/>
      <c r="C1179" s="34" t="s">
        <v>60</v>
      </c>
      <c r="I1179" s="44"/>
    </row>
    <row r="1180">
      <c r="B1180" s="42"/>
      <c r="C1180" s="38"/>
      <c r="D1180" s="38"/>
      <c r="E1180" s="38"/>
      <c r="F1180" s="38"/>
      <c r="G1180" s="38"/>
      <c r="H1180" s="38"/>
      <c r="I1180" s="46"/>
    </row>
    <row r="1181"/>
    <row r="1182">
      <c r="B1182" s="4" t="s">
        <v>82</v>
      </c>
    </row>
    <row r="1183" ht="19.947476196289063" customHeight="1">
      <c r="B1183" s="53" t="s">
        <v>924</v>
      </c>
      <c r="C1183" s="36" t="s">
        <v>925</v>
      </c>
      <c r="D1183" s="37"/>
      <c r="E1183" s="37"/>
      <c r="F1183" s="37"/>
      <c r="G1183" s="37"/>
      <c r="H1183" s="37"/>
      <c r="I1183" s="43"/>
    </row>
    <row r="1184" ht="34.413623046875" customHeight="1">
      <c r="B1184" s="54" t="s">
        <v>926</v>
      </c>
      <c r="C1184" s="31" t="s">
        <v>927</v>
      </c>
      <c r="D1184" s="30"/>
      <c r="I1184" s="44"/>
    </row>
    <row r="1185" ht="19.947476196289063" customHeight="1">
      <c r="B1185" s="54" t="s">
        <v>928</v>
      </c>
      <c r="C1185" s="31" t="s">
        <v>929</v>
      </c>
      <c r="D1185" s="30"/>
      <c r="I1185" s="44"/>
    </row>
    <row r="1186" ht="19.947476196289063" customHeight="1">
      <c r="B1186" s="54" t="s">
        <v>930</v>
      </c>
      <c r="C1186" s="31" t="s">
        <v>931</v>
      </c>
      <c r="D1186" s="30"/>
      <c r="I1186" s="44"/>
    </row>
    <row r="1187" ht="19.947476196289063" customHeight="1">
      <c r="B1187" s="54" t="s">
        <v>932</v>
      </c>
      <c r="C1187" s="31" t="s">
        <v>933</v>
      </c>
      <c r="D1187" s="30"/>
      <c r="I1187" s="44"/>
    </row>
    <row r="1188" ht="19.947476196289063" customHeight="1">
      <c r="B1188" s="54" t="s">
        <v>934</v>
      </c>
      <c r="C1188" s="31" t="s">
        <v>935</v>
      </c>
      <c r="D1188" s="30"/>
      <c r="I1188" s="44"/>
    </row>
    <row r="1189" ht="19.947476196289063" customHeight="1">
      <c r="B1189" s="54" t="s">
        <v>936</v>
      </c>
      <c r="C1189" s="31" t="s">
        <v>937</v>
      </c>
      <c r="D1189" s="30"/>
      <c r="I1189" s="44"/>
    </row>
    <row r="1190" ht="19.947476196289063" customHeight="1">
      <c r="B1190" s="54" t="s">
        <v>938</v>
      </c>
      <c r="C1190" s="31" t="s">
        <v>939</v>
      </c>
      <c r="D1190" s="30"/>
      <c r="I1190" s="44"/>
    </row>
    <row r="1191" ht="19.947476196289063" customHeight="1">
      <c r="B1191" s="54" t="s">
        <v>940</v>
      </c>
      <c r="C1191" s="31" t="s">
        <v>941</v>
      </c>
      <c r="D1191" s="30"/>
      <c r="I1191" s="44"/>
    </row>
    <row r="1192" ht="19.947476196289063" customHeight="1">
      <c r="B1192" s="54" t="s">
        <v>942</v>
      </c>
      <c r="C1192" s="31" t="s">
        <v>943</v>
      </c>
      <c r="D1192" s="30"/>
      <c r="I1192" s="44"/>
    </row>
    <row r="1193" ht="19.947476196289063" customHeight="1">
      <c r="B1193" s="55" t="s">
        <v>944</v>
      </c>
      <c r="C1193" s="51" t="s">
        <v>945</v>
      </c>
      <c r="D1193" s="52"/>
      <c r="E1193" s="38"/>
      <c r="F1193" s="38"/>
      <c r="G1193" s="38"/>
      <c r="H1193" s="38"/>
      <c r="I1193" s="46"/>
    </row>
    <row r="1194"/>
    <row r="1195"/>
    <row r="1196"/>
    <row r="1197" ht="77.81205444335937" customHeight="1">
      <c r="A1197" s="9" t="s">
        <v>15</v>
      </c>
    </row>
    <row r="1198">
      <c r="A1198" s="28" t="s">
        <v>946</v>
      </c>
      <c r="B1198" s="4" t="s">
        <v>47</v>
      </c>
      <c r="J1198" s="29" t="str">
        <f>HYPERLINK("#'Ändringshistorik'!C204", "Ändringshistorik: [31] ,[41]")</f>
        <v>Ändringshistorik: [31] ,[41]</v>
      </c>
    </row>
    <row r="1199" ht="63.34591064453125" customHeight="1">
      <c r="B1199" s="39" t="s">
        <v>947</v>
      </c>
      <c r="C1199" s="56" t="s">
        <v>73</v>
      </c>
      <c r="D1199" s="36" t="s">
        <v>948</v>
      </c>
      <c r="E1199" s="37"/>
      <c r="F1199" s="37"/>
      <c r="G1199" s="37"/>
      <c r="H1199" s="37"/>
      <c r="I1199" s="43"/>
      <c r="J1199" s="29" t="str">
        <f>HYPERLINK("#'Ändringshistorik'!C111", "Ändringshistorik: [105] ,[106]")</f>
        <v>Ändringshistorik: [105] ,[106]</v>
      </c>
    </row>
    <row r="1200">
      <c r="B1200" s="40"/>
      <c r="I1200" s="44"/>
    </row>
    <row r="1201">
      <c r="B1201" s="40"/>
      <c r="C1201" s="7" t="s">
        <v>55</v>
      </c>
      <c r="I1201" s="44"/>
    </row>
    <row r="1202">
      <c r="B1202" s="40"/>
      <c r="I1202" s="44"/>
    </row>
    <row r="1203" ht="77.81205444335937" customHeight="1">
      <c r="B1203" s="41" t="s">
        <v>734</v>
      </c>
      <c r="C1203" s="32" t="s">
        <v>49</v>
      </c>
      <c r="D1203" s="31" t="s">
        <v>949</v>
      </c>
      <c r="E1203" s="30"/>
      <c r="F1203" s="30"/>
      <c r="G1203" s="30"/>
      <c r="H1203" s="30"/>
      <c r="I1203" s="45"/>
    </row>
    <row r="1204" ht="19.947476196289063" customHeight="1">
      <c r="B1204" s="40"/>
      <c r="C1204" s="3" t="s">
        <v>736</v>
      </c>
      <c r="D1204" s="9" t="s">
        <v>737</v>
      </c>
      <c r="I1204" s="44"/>
    </row>
    <row r="1205" ht="19.947476196289063" customHeight="1">
      <c r="B1205" s="40"/>
      <c r="C1205" s="3" t="s">
        <v>738</v>
      </c>
      <c r="D1205" s="9" t="s">
        <v>950</v>
      </c>
      <c r="I1205" s="44"/>
    </row>
    <row r="1206" ht="19.947476196289063" customHeight="1">
      <c r="B1206" s="40"/>
      <c r="C1206" s="3" t="s">
        <v>951</v>
      </c>
      <c r="D1206" s="9" t="s">
        <v>952</v>
      </c>
      <c r="I1206" s="44"/>
    </row>
    <row r="1207" ht="19.947476196289063" customHeight="1">
      <c r="B1207" s="40"/>
      <c r="C1207" s="3" t="s">
        <v>953</v>
      </c>
      <c r="D1207" s="9" t="s">
        <v>954</v>
      </c>
      <c r="I1207" s="44"/>
    </row>
    <row r="1208">
      <c r="B1208" s="40"/>
      <c r="I1208" s="44"/>
    </row>
    <row r="1209">
      <c r="B1209" s="40"/>
      <c r="C1209" s="7" t="s">
        <v>55</v>
      </c>
      <c r="I1209" s="44"/>
    </row>
    <row r="1210">
      <c r="B1210" s="40"/>
      <c r="I1210" s="44"/>
    </row>
    <row r="1211" ht="19.947476196289063" customHeight="1">
      <c r="B1211" s="64" t="s">
        <v>955</v>
      </c>
      <c r="C1211" s="57"/>
      <c r="D1211" s="57"/>
      <c r="E1211" s="57"/>
      <c r="F1211" s="57"/>
      <c r="G1211" s="57"/>
      <c r="H1211" s="57"/>
      <c r="I1211" s="66"/>
    </row>
    <row r="1212" ht="19.947476196289063" customHeight="1">
      <c r="B1212" s="63" t="s">
        <v>713</v>
      </c>
      <c r="C1212" s="58" t="s">
        <v>182</v>
      </c>
      <c r="D1212" s="9" t="s">
        <v>872</v>
      </c>
      <c r="I1212" s="44"/>
    </row>
    <row r="1213">
      <c r="B1213" s="40"/>
      <c r="C1213" s="3" t="s">
        <v>715</v>
      </c>
      <c r="I1213" s="44"/>
    </row>
    <row r="1214">
      <c r="B1214" s="40"/>
      <c r="C1214" s="3" t="s">
        <v>716</v>
      </c>
      <c r="I1214" s="44"/>
    </row>
    <row r="1215">
      <c r="B1215" s="40"/>
      <c r="I1215" s="44"/>
    </row>
    <row r="1216">
      <c r="B1216" s="40"/>
      <c r="C1216" s="34" t="s">
        <v>60</v>
      </c>
      <c r="I1216" s="44"/>
    </row>
    <row r="1217">
      <c r="B1217" s="40"/>
      <c r="C1217" s="60" t="str">
        <f>HYPERLINK("#'Json-dokumentation'!B2967", "Fotnot: (*), (**)")</f>
        <v>Fotnot: (*), (**)</v>
      </c>
      <c r="I1217" s="44"/>
    </row>
    <row r="1218">
      <c r="B1218" s="40"/>
      <c r="I1218" s="44"/>
    </row>
    <row r="1219" ht="19.947476196289063" customHeight="1">
      <c r="B1219" s="41" t="s">
        <v>717</v>
      </c>
      <c r="C1219" s="33" t="s">
        <v>684</v>
      </c>
      <c r="D1219" s="31" t="s">
        <v>873</v>
      </c>
      <c r="E1219" s="30"/>
      <c r="F1219" s="30"/>
      <c r="G1219" s="30"/>
      <c r="H1219" s="30"/>
      <c r="I1219" s="45"/>
    </row>
    <row r="1220">
      <c r="B1220" s="40"/>
      <c r="C1220" s="3" t="s">
        <v>719</v>
      </c>
      <c r="I1220" s="44"/>
    </row>
    <row r="1221">
      <c r="B1221" s="40"/>
      <c r="C1221" s="3" t="s">
        <v>875</v>
      </c>
      <c r="I1221" s="44"/>
    </row>
    <row r="1222">
      <c r="B1222" s="40"/>
      <c r="I1222" s="44"/>
    </row>
    <row r="1223">
      <c r="B1223" s="40"/>
      <c r="C1223" s="34" t="s">
        <v>60</v>
      </c>
      <c r="I1223" s="44"/>
    </row>
    <row r="1224">
      <c r="B1224" s="40"/>
      <c r="C1224" s="60" t="str">
        <f>HYPERLINK("#'Json-dokumentation'!B2967", "Fotnot: (*), (**)")</f>
        <v>Fotnot: (*), (**)</v>
      </c>
      <c r="I1224" s="44"/>
    </row>
    <row r="1225">
      <c r="B1225" s="40"/>
      <c r="I1225" s="44"/>
    </row>
    <row r="1226" ht="48.879766845703124" customHeight="1">
      <c r="B1226" s="41" t="s">
        <v>956</v>
      </c>
      <c r="C1226" s="33" t="s">
        <v>182</v>
      </c>
      <c r="D1226" s="31" t="s">
        <v>957</v>
      </c>
      <c r="E1226" s="30"/>
      <c r="F1226" s="30"/>
      <c r="G1226" s="30"/>
      <c r="H1226" s="30"/>
      <c r="I1226" s="45"/>
    </row>
    <row r="1227">
      <c r="B1227" s="40"/>
      <c r="C1227" s="3" t="s">
        <v>958</v>
      </c>
      <c r="I1227" s="44"/>
    </row>
    <row r="1228">
      <c r="B1228" s="40"/>
      <c r="C1228" s="3" t="s">
        <v>959</v>
      </c>
      <c r="I1228" s="44"/>
    </row>
    <row r="1229">
      <c r="B1229" s="40"/>
      <c r="I1229" s="44"/>
    </row>
    <row r="1230">
      <c r="B1230" s="40"/>
      <c r="C1230" s="34" t="s">
        <v>60</v>
      </c>
      <c r="I1230" s="44"/>
    </row>
    <row r="1231">
      <c r="B1231" s="40"/>
      <c r="C1231" s="60" t="str">
        <f>HYPERLINK("#'Json-dokumentation'!B2967", "Fotnot: (*), (**)")</f>
        <v>Fotnot: (*), (**)</v>
      </c>
      <c r="I1231" s="44"/>
    </row>
    <row r="1232">
      <c r="B1232" s="40"/>
      <c r="I1232" s="44"/>
    </row>
    <row r="1233" ht="63.34591064453125" customHeight="1">
      <c r="B1233" s="41" t="s">
        <v>960</v>
      </c>
      <c r="C1233" s="33" t="s">
        <v>182</v>
      </c>
      <c r="D1233" s="31" t="s">
        <v>961</v>
      </c>
      <c r="E1233" s="30"/>
      <c r="F1233" s="30"/>
      <c r="G1233" s="30"/>
      <c r="H1233" s="30"/>
      <c r="I1233" s="45"/>
    </row>
    <row r="1234">
      <c r="B1234" s="40"/>
      <c r="C1234" s="3" t="s">
        <v>709</v>
      </c>
      <c r="I1234" s="44"/>
    </row>
    <row r="1235">
      <c r="B1235" s="40"/>
      <c r="C1235" s="3" t="s">
        <v>702</v>
      </c>
      <c r="I1235" s="44"/>
    </row>
    <row r="1236">
      <c r="B1236" s="40"/>
      <c r="I1236" s="44"/>
    </row>
    <row r="1237">
      <c r="B1237" s="40"/>
      <c r="C1237" s="34" t="s">
        <v>60</v>
      </c>
      <c r="I1237" s="44"/>
    </row>
    <row r="1238">
      <c r="B1238" s="40"/>
      <c r="C1238" s="60" t="str">
        <f>HYPERLINK("#'Json-dokumentation'!B2967", "Fotnot: (*), (**)")</f>
        <v>Fotnot: (*), (**)</v>
      </c>
      <c r="I1238" s="44"/>
    </row>
    <row r="1239">
      <c r="B1239" s="40"/>
      <c r="I1239" s="44"/>
    </row>
    <row r="1240" ht="19.947476196289063" customHeight="1">
      <c r="B1240" s="41" t="s">
        <v>683</v>
      </c>
      <c r="C1240" s="33" t="s">
        <v>182</v>
      </c>
      <c r="D1240" s="31" t="s">
        <v>685</v>
      </c>
      <c r="E1240" s="30"/>
      <c r="F1240" s="30"/>
      <c r="G1240" s="30"/>
      <c r="H1240" s="30"/>
      <c r="I1240" s="45"/>
    </row>
    <row r="1241">
      <c r="B1241" s="40"/>
      <c r="C1241" s="3" t="s">
        <v>686</v>
      </c>
      <c r="I1241" s="44"/>
    </row>
    <row r="1242">
      <c r="B1242" s="40"/>
      <c r="C1242" s="3" t="s">
        <v>687</v>
      </c>
      <c r="I1242" s="44"/>
    </row>
    <row r="1243">
      <c r="B1243" s="40"/>
      <c r="I1243" s="44"/>
    </row>
    <row r="1244">
      <c r="B1244" s="40"/>
      <c r="C1244" s="34" t="s">
        <v>60</v>
      </c>
      <c r="I1244" s="44"/>
    </row>
    <row r="1245">
      <c r="B1245" s="40"/>
      <c r="C1245" s="60" t="str">
        <f>HYPERLINK("#'Json-dokumentation'!B2967", "Fotnot: (*), (**)")</f>
        <v>Fotnot: (*), (**)</v>
      </c>
      <c r="I1245" s="44"/>
    </row>
    <row r="1246">
      <c r="B1246" s="40"/>
      <c r="I1246" s="44"/>
    </row>
    <row r="1247" ht="34.413623046875" customHeight="1">
      <c r="B1247" s="64" t="s">
        <v>962</v>
      </c>
      <c r="C1247" s="57"/>
      <c r="D1247" s="57"/>
      <c r="E1247" s="57"/>
      <c r="F1247" s="57"/>
      <c r="G1247" s="57"/>
      <c r="H1247" s="57"/>
      <c r="I1247" s="66"/>
    </row>
    <row r="1248" ht="19.947476196289063" customHeight="1">
      <c r="B1248" s="63" t="s">
        <v>963</v>
      </c>
      <c r="C1248" s="58" t="s">
        <v>182</v>
      </c>
      <c r="D1248" s="9" t="s">
        <v>964</v>
      </c>
      <c r="I1248" s="44"/>
    </row>
    <row r="1249">
      <c r="B1249" s="40"/>
      <c r="C1249" s="3" t="s">
        <v>965</v>
      </c>
      <c r="I1249" s="44"/>
    </row>
    <row r="1250">
      <c r="B1250" s="40"/>
      <c r="C1250" s="3" t="s">
        <v>792</v>
      </c>
      <c r="I1250" s="44"/>
    </row>
    <row r="1251">
      <c r="B1251" s="40"/>
      <c r="I1251" s="44"/>
    </row>
    <row r="1252">
      <c r="B1252" s="40"/>
      <c r="C1252" s="34" t="s">
        <v>60</v>
      </c>
      <c r="I1252" s="44"/>
    </row>
    <row r="1253">
      <c r="B1253" s="40"/>
      <c r="C1253" s="60" t="str">
        <f>HYPERLINK("#'Json-dokumentation'!B2967", "Fotnot: (*), (**)")</f>
        <v>Fotnot: (*), (**)</v>
      </c>
      <c r="I1253" s="44"/>
    </row>
    <row r="1254">
      <c r="B1254" s="40"/>
      <c r="I1254" s="44"/>
    </row>
    <row r="1255" ht="19.947476196289063" customHeight="1">
      <c r="B1255" s="41" t="s">
        <v>966</v>
      </c>
      <c r="C1255" s="32" t="s">
        <v>49</v>
      </c>
      <c r="D1255" s="31" t="s">
        <v>967</v>
      </c>
      <c r="E1255" s="30"/>
      <c r="F1255" s="30"/>
      <c r="G1255" s="30"/>
      <c r="H1255" s="30"/>
      <c r="I1255" s="45"/>
    </row>
    <row r="1256" ht="19.947476196289063" customHeight="1">
      <c r="B1256" s="40"/>
      <c r="C1256" s="3" t="s">
        <v>284</v>
      </c>
      <c r="D1256" s="9" t="s">
        <v>624</v>
      </c>
      <c r="I1256" s="44"/>
    </row>
    <row r="1257" ht="19.947476196289063" customHeight="1">
      <c r="B1257" s="40"/>
      <c r="C1257" s="3" t="s">
        <v>968</v>
      </c>
      <c r="D1257" s="9" t="s">
        <v>969</v>
      </c>
      <c r="I1257" s="44"/>
    </row>
    <row r="1258" ht="19.947476196289063" customHeight="1">
      <c r="B1258" s="40"/>
      <c r="C1258" s="3" t="s">
        <v>970</v>
      </c>
      <c r="D1258" s="9" t="s">
        <v>971</v>
      </c>
      <c r="I1258" s="44"/>
    </row>
    <row r="1259" ht="19.947476196289063" customHeight="1">
      <c r="B1259" s="40"/>
      <c r="C1259" s="3" t="s">
        <v>972</v>
      </c>
      <c r="D1259" s="9" t="s">
        <v>973</v>
      </c>
      <c r="I1259" s="44"/>
    </row>
    <row r="1260">
      <c r="B1260" s="40"/>
      <c r="I1260" s="44"/>
    </row>
    <row r="1261">
      <c r="B1261" s="40"/>
      <c r="C1261" s="34" t="s">
        <v>60</v>
      </c>
      <c r="I1261" s="44"/>
    </row>
    <row r="1262">
      <c r="B1262" s="40"/>
      <c r="C1262" s="60" t="str">
        <f>HYPERLINK("#'Json-dokumentation'!B2967", "Fotnot: (*), (**)")</f>
        <v>Fotnot: (*), (**)</v>
      </c>
      <c r="I1262" s="44"/>
    </row>
    <row r="1263">
      <c r="B1263" s="40"/>
      <c r="I1263" s="44"/>
    </row>
    <row r="1264" ht="19.947476196289063" customHeight="1">
      <c r="B1264" s="41" t="s">
        <v>974</v>
      </c>
      <c r="C1264" s="32" t="s">
        <v>49</v>
      </c>
      <c r="D1264" s="31" t="s">
        <v>975</v>
      </c>
      <c r="E1264" s="30"/>
      <c r="F1264" s="30"/>
      <c r="G1264" s="30"/>
      <c r="H1264" s="30"/>
      <c r="I1264" s="45"/>
    </row>
    <row r="1265" ht="19.947476196289063" customHeight="1">
      <c r="B1265" s="40"/>
      <c r="C1265" s="3" t="s">
        <v>284</v>
      </c>
      <c r="D1265" s="9" t="s">
        <v>624</v>
      </c>
      <c r="I1265" s="44"/>
    </row>
    <row r="1266" ht="19.947476196289063" customHeight="1">
      <c r="B1266" s="40"/>
      <c r="C1266" s="3" t="s">
        <v>968</v>
      </c>
      <c r="D1266" s="9" t="s">
        <v>976</v>
      </c>
      <c r="I1266" s="44"/>
    </row>
    <row r="1267" ht="19.947476196289063" customHeight="1">
      <c r="B1267" s="40"/>
      <c r="C1267" s="3" t="s">
        <v>970</v>
      </c>
      <c r="D1267" s="9" t="s">
        <v>977</v>
      </c>
      <c r="I1267" s="44"/>
    </row>
    <row r="1268">
      <c r="B1268" s="40"/>
      <c r="I1268" s="44"/>
    </row>
    <row r="1269">
      <c r="B1269" s="40"/>
      <c r="C1269" s="34" t="s">
        <v>60</v>
      </c>
      <c r="I1269" s="44"/>
    </row>
    <row r="1270">
      <c r="B1270" s="40"/>
      <c r="C1270" s="60" t="str">
        <f>HYPERLINK("#'Json-dokumentation'!B2967", "Fotnot: (*), (**)")</f>
        <v>Fotnot: (*), (**)</v>
      </c>
      <c r="I1270" s="44"/>
    </row>
    <row r="1271">
      <c r="B1271" s="40"/>
      <c r="I1271" s="44"/>
    </row>
    <row r="1272" ht="19.947476196289063" customHeight="1">
      <c r="B1272" s="41" t="s">
        <v>978</v>
      </c>
      <c r="C1272" s="32" t="s">
        <v>49</v>
      </c>
      <c r="D1272" s="31" t="s">
        <v>979</v>
      </c>
      <c r="E1272" s="30"/>
      <c r="F1272" s="30"/>
      <c r="G1272" s="30"/>
      <c r="H1272" s="30"/>
      <c r="I1272" s="45"/>
    </row>
    <row r="1273" ht="19.947476196289063" customHeight="1">
      <c r="B1273" s="40"/>
      <c r="C1273" s="3" t="s">
        <v>284</v>
      </c>
      <c r="D1273" s="9" t="s">
        <v>624</v>
      </c>
      <c r="I1273" s="44"/>
    </row>
    <row r="1274" ht="19.947476196289063" customHeight="1">
      <c r="B1274" s="40"/>
      <c r="C1274" s="3" t="s">
        <v>968</v>
      </c>
      <c r="D1274" s="9" t="s">
        <v>976</v>
      </c>
      <c r="I1274" s="44"/>
    </row>
    <row r="1275" ht="19.947476196289063" customHeight="1">
      <c r="B1275" s="40"/>
      <c r="C1275" s="3" t="s">
        <v>970</v>
      </c>
      <c r="D1275" s="9" t="s">
        <v>980</v>
      </c>
      <c r="I1275" s="44"/>
    </row>
    <row r="1276">
      <c r="B1276" s="40"/>
      <c r="I1276" s="44"/>
    </row>
    <row r="1277">
      <c r="B1277" s="40"/>
      <c r="C1277" s="34" t="s">
        <v>60</v>
      </c>
      <c r="I1277" s="44"/>
    </row>
    <row r="1278">
      <c r="B1278" s="40"/>
      <c r="C1278" s="60" t="str">
        <f>HYPERLINK("#'Json-dokumentation'!B2967", "Fotnot: (*), (**)")</f>
        <v>Fotnot: (*), (**)</v>
      </c>
      <c r="I1278" s="44"/>
    </row>
    <row r="1279">
      <c r="B1279" s="40"/>
      <c r="I1279" s="44"/>
    </row>
    <row r="1280" ht="19.947476196289063" customHeight="1">
      <c r="B1280" s="41" t="s">
        <v>981</v>
      </c>
      <c r="C1280" s="33" t="s">
        <v>219</v>
      </c>
      <c r="D1280" s="31" t="s">
        <v>982</v>
      </c>
      <c r="E1280" s="30"/>
      <c r="F1280" s="30"/>
      <c r="G1280" s="30"/>
      <c r="H1280" s="30"/>
      <c r="I1280" s="45"/>
    </row>
    <row r="1281">
      <c r="B1281" s="40"/>
      <c r="C1281" s="3" t="s">
        <v>221</v>
      </c>
      <c r="I1281" s="44"/>
    </row>
    <row r="1282">
      <c r="B1282" s="40"/>
      <c r="I1282" s="44"/>
    </row>
    <row r="1283">
      <c r="B1283" s="40"/>
      <c r="C1283" s="34" t="s">
        <v>60</v>
      </c>
      <c r="I1283" s="44"/>
    </row>
    <row r="1284">
      <c r="B1284" s="40"/>
      <c r="C1284" s="60" t="str">
        <f>HYPERLINK("#'Json-dokumentation'!B2967", "Fotnot: (*), (**)")</f>
        <v>Fotnot: (*), (**)</v>
      </c>
      <c r="I1284" s="44"/>
    </row>
    <row r="1285">
      <c r="B1285" s="40"/>
      <c r="I1285" s="44"/>
    </row>
    <row r="1286" ht="19.947476196289063" customHeight="1">
      <c r="B1286" s="41" t="s">
        <v>983</v>
      </c>
      <c r="C1286" s="33" t="s">
        <v>219</v>
      </c>
      <c r="D1286" s="31" t="s">
        <v>984</v>
      </c>
      <c r="E1286" s="30"/>
      <c r="F1286" s="30"/>
      <c r="G1286" s="30"/>
      <c r="H1286" s="30"/>
      <c r="I1286" s="45"/>
    </row>
    <row r="1287">
      <c r="B1287" s="40"/>
      <c r="C1287" s="3" t="s">
        <v>221</v>
      </c>
      <c r="I1287" s="44"/>
    </row>
    <row r="1288">
      <c r="B1288" s="40"/>
      <c r="I1288" s="44"/>
    </row>
    <row r="1289">
      <c r="B1289" s="40"/>
      <c r="C1289" s="34" t="s">
        <v>60</v>
      </c>
      <c r="I1289" s="44"/>
    </row>
    <row r="1290">
      <c r="B1290" s="40"/>
      <c r="C1290" s="60" t="str">
        <f>HYPERLINK("#'Json-dokumentation'!B2967", "Fotnot: (*), (**)")</f>
        <v>Fotnot: (*), (**)</v>
      </c>
      <c r="I1290" s="44"/>
    </row>
    <row r="1291">
      <c r="B1291" s="40"/>
      <c r="I1291" s="44"/>
    </row>
    <row r="1292" ht="19.947476196289063" customHeight="1">
      <c r="B1292" s="41" t="s">
        <v>985</v>
      </c>
      <c r="C1292" s="33" t="s">
        <v>219</v>
      </c>
      <c r="D1292" s="31" t="s">
        <v>986</v>
      </c>
      <c r="E1292" s="30"/>
      <c r="F1292" s="30"/>
      <c r="G1292" s="30"/>
      <c r="H1292" s="30"/>
      <c r="I1292" s="45"/>
    </row>
    <row r="1293">
      <c r="B1293" s="40"/>
      <c r="C1293" s="3" t="s">
        <v>221</v>
      </c>
      <c r="I1293" s="44"/>
    </row>
    <row r="1294">
      <c r="B1294" s="40"/>
      <c r="I1294" s="44"/>
    </row>
    <row r="1295">
      <c r="B1295" s="40"/>
      <c r="C1295" s="34" t="s">
        <v>60</v>
      </c>
      <c r="I1295" s="44"/>
    </row>
    <row r="1296">
      <c r="B1296" s="40"/>
      <c r="C1296" s="60" t="str">
        <f>HYPERLINK("#'Json-dokumentation'!B2967", "Fotnot: (*), (**)")</f>
        <v>Fotnot: (*), (**)</v>
      </c>
      <c r="I1296" s="44"/>
    </row>
    <row r="1297">
      <c r="B1297" s="40"/>
      <c r="I1297" s="44"/>
    </row>
    <row r="1298" ht="19.947476196289063" customHeight="1">
      <c r="B1298" s="64" t="s">
        <v>987</v>
      </c>
      <c r="C1298" s="57"/>
      <c r="D1298" s="57"/>
      <c r="E1298" s="57"/>
      <c r="F1298" s="57"/>
      <c r="G1298" s="57"/>
      <c r="H1298" s="57"/>
      <c r="I1298" s="66"/>
    </row>
    <row r="1299" ht="19.947476196289063" customHeight="1">
      <c r="B1299" s="63" t="s">
        <v>644</v>
      </c>
      <c r="C1299" s="59" t="s">
        <v>49</v>
      </c>
      <c r="D1299" s="9" t="s">
        <v>645</v>
      </c>
      <c r="I1299" s="44"/>
    </row>
    <row r="1300" ht="19.947476196289063" customHeight="1">
      <c r="B1300" s="40"/>
      <c r="C1300" s="3" t="s">
        <v>646</v>
      </c>
      <c r="D1300" s="9" t="s">
        <v>647</v>
      </c>
      <c r="I1300" s="44"/>
    </row>
    <row r="1301" ht="19.947476196289063" customHeight="1">
      <c r="B1301" s="40"/>
      <c r="C1301" s="3" t="s">
        <v>648</v>
      </c>
      <c r="D1301" s="9" t="s">
        <v>649</v>
      </c>
      <c r="I1301" s="44"/>
    </row>
    <row r="1302" ht="19.947476196289063" customHeight="1">
      <c r="B1302" s="40"/>
      <c r="C1302" s="3" t="s">
        <v>650</v>
      </c>
      <c r="D1302" s="9" t="s">
        <v>651</v>
      </c>
      <c r="I1302" s="44"/>
    </row>
    <row r="1303" ht="19.947476196289063" customHeight="1">
      <c r="B1303" s="40"/>
      <c r="C1303" s="3" t="s">
        <v>652</v>
      </c>
      <c r="D1303" s="9" t="s">
        <v>653</v>
      </c>
      <c r="I1303" s="44"/>
    </row>
    <row r="1304">
      <c r="B1304" s="40"/>
      <c r="I1304" s="44"/>
    </row>
    <row r="1305">
      <c r="B1305" s="40"/>
      <c r="C1305" s="34" t="s">
        <v>60</v>
      </c>
      <c r="I1305" s="44"/>
    </row>
    <row r="1306">
      <c r="B1306" s="40"/>
      <c r="C1306" s="60" t="str">
        <f>HYPERLINK("#'Json-dokumentation'!B2967", "Fotnot: (*), (**)")</f>
        <v>Fotnot: (*), (**)</v>
      </c>
      <c r="I1306" s="44"/>
    </row>
    <row r="1307">
      <c r="B1307" s="40"/>
      <c r="I1307" s="44"/>
    </row>
    <row r="1308" ht="19.947476196289063" customHeight="1">
      <c r="B1308" s="41" t="s">
        <v>654</v>
      </c>
      <c r="C1308" s="32" t="s">
        <v>49</v>
      </c>
      <c r="D1308" s="31" t="s">
        <v>655</v>
      </c>
      <c r="E1308" s="30"/>
      <c r="F1308" s="30"/>
      <c r="G1308" s="30"/>
      <c r="H1308" s="30"/>
      <c r="I1308" s="45"/>
    </row>
    <row r="1309" ht="19.947476196289063" customHeight="1">
      <c r="B1309" s="40"/>
      <c r="C1309" s="3" t="s">
        <v>646</v>
      </c>
      <c r="D1309" s="9" t="s">
        <v>656</v>
      </c>
      <c r="I1309" s="44"/>
    </row>
    <row r="1310" ht="19.947476196289063" customHeight="1">
      <c r="B1310" s="40"/>
      <c r="C1310" s="3" t="s">
        <v>648</v>
      </c>
      <c r="D1310" s="9" t="s">
        <v>657</v>
      </c>
      <c r="I1310" s="44"/>
    </row>
    <row r="1311" ht="19.947476196289063" customHeight="1">
      <c r="B1311" s="40"/>
      <c r="C1311" s="3" t="s">
        <v>650</v>
      </c>
      <c r="D1311" s="9" t="s">
        <v>658</v>
      </c>
      <c r="I1311" s="44"/>
    </row>
    <row r="1312" ht="19.947476196289063" customHeight="1">
      <c r="B1312" s="40"/>
      <c r="C1312" s="3" t="s">
        <v>652</v>
      </c>
      <c r="D1312" s="9" t="s">
        <v>659</v>
      </c>
      <c r="I1312" s="44"/>
    </row>
    <row r="1313" ht="19.947476196289063" customHeight="1">
      <c r="B1313" s="40"/>
      <c r="C1313" s="3" t="s">
        <v>660</v>
      </c>
      <c r="D1313" s="9" t="s">
        <v>661</v>
      </c>
      <c r="I1313" s="44"/>
    </row>
    <row r="1314">
      <c r="B1314" s="40"/>
      <c r="I1314" s="44"/>
    </row>
    <row r="1315">
      <c r="B1315" s="40"/>
      <c r="C1315" s="34" t="s">
        <v>60</v>
      </c>
      <c r="I1315" s="44"/>
    </row>
    <row r="1316">
      <c r="B1316" s="40"/>
      <c r="C1316" s="60" t="str">
        <f>HYPERLINK("#'Json-dokumentation'!B2967", "Fotnot: (*), (**)")</f>
        <v>Fotnot: (*), (**)</v>
      </c>
      <c r="I1316" s="44"/>
    </row>
    <row r="1317">
      <c r="B1317" s="40"/>
      <c r="I1317" s="44"/>
    </row>
    <row r="1318" ht="19.947476196289063" customHeight="1">
      <c r="B1318" s="41" t="s">
        <v>662</v>
      </c>
      <c r="C1318" s="32" t="s">
        <v>49</v>
      </c>
      <c r="D1318" s="31" t="s">
        <v>663</v>
      </c>
      <c r="E1318" s="30"/>
      <c r="F1318" s="30"/>
      <c r="G1318" s="30"/>
      <c r="H1318" s="30"/>
      <c r="I1318" s="45"/>
    </row>
    <row r="1319" ht="19.947476196289063" customHeight="1">
      <c r="B1319" s="40"/>
      <c r="C1319" s="3" t="s">
        <v>646</v>
      </c>
      <c r="D1319" s="9" t="s">
        <v>664</v>
      </c>
      <c r="I1319" s="44"/>
    </row>
    <row r="1320" ht="19.947476196289063" customHeight="1">
      <c r="B1320" s="40"/>
      <c r="C1320" s="3" t="s">
        <v>648</v>
      </c>
      <c r="D1320" s="9" t="s">
        <v>665</v>
      </c>
      <c r="I1320" s="44"/>
    </row>
    <row r="1321" ht="19.947476196289063" customHeight="1">
      <c r="B1321" s="40"/>
      <c r="C1321" s="3" t="s">
        <v>650</v>
      </c>
      <c r="D1321" s="9" t="s">
        <v>666</v>
      </c>
      <c r="I1321" s="44"/>
    </row>
    <row r="1322" ht="34.413623046875" customHeight="1">
      <c r="B1322" s="40"/>
      <c r="C1322" s="3" t="s">
        <v>652</v>
      </c>
      <c r="D1322" s="9" t="s">
        <v>667</v>
      </c>
      <c r="I1322" s="44"/>
    </row>
    <row r="1323" ht="19.947476196289063" customHeight="1">
      <c r="B1323" s="40"/>
      <c r="C1323" s="3" t="s">
        <v>660</v>
      </c>
      <c r="D1323" s="9" t="s">
        <v>668</v>
      </c>
      <c r="I1323" s="44"/>
    </row>
    <row r="1324" ht="19.947476196289063" customHeight="1">
      <c r="B1324" s="40"/>
      <c r="C1324" s="3" t="s">
        <v>669</v>
      </c>
      <c r="D1324" s="9" t="s">
        <v>670</v>
      </c>
      <c r="I1324" s="44"/>
    </row>
    <row r="1325">
      <c r="B1325" s="40"/>
      <c r="I1325" s="44"/>
    </row>
    <row r="1326">
      <c r="B1326" s="40"/>
      <c r="C1326" s="34" t="s">
        <v>60</v>
      </c>
      <c r="I1326" s="44"/>
    </row>
    <row r="1327">
      <c r="B1327" s="40"/>
      <c r="C1327" s="60" t="str">
        <f>HYPERLINK("#'Json-dokumentation'!B2967", "Fotnot: (*), (**)")</f>
        <v>Fotnot: (*), (**)</v>
      </c>
      <c r="I1327" s="44"/>
    </row>
    <row r="1328">
      <c r="B1328" s="40"/>
      <c r="I1328" s="44"/>
    </row>
    <row r="1329" ht="19.947476196289063" customHeight="1">
      <c r="B1329" s="41" t="s">
        <v>671</v>
      </c>
      <c r="C1329" s="32" t="s">
        <v>49</v>
      </c>
      <c r="D1329" s="31" t="s">
        <v>672</v>
      </c>
      <c r="E1329" s="30"/>
      <c r="F1329" s="30"/>
      <c r="G1329" s="30"/>
      <c r="H1329" s="30"/>
      <c r="I1329" s="45"/>
    </row>
    <row r="1330" ht="19.947476196289063" customHeight="1">
      <c r="B1330" s="40"/>
      <c r="C1330" s="3" t="s">
        <v>646</v>
      </c>
      <c r="D1330" s="9" t="s">
        <v>673</v>
      </c>
      <c r="I1330" s="44"/>
    </row>
    <row r="1331" ht="19.947476196289063" customHeight="1">
      <c r="B1331" s="40"/>
      <c r="C1331" s="3" t="s">
        <v>648</v>
      </c>
      <c r="D1331" s="9" t="s">
        <v>674</v>
      </c>
      <c r="I1331" s="44"/>
    </row>
    <row r="1332" ht="19.947476196289063" customHeight="1">
      <c r="B1332" s="40"/>
      <c r="C1332" s="3" t="s">
        <v>650</v>
      </c>
      <c r="D1332" s="9" t="s">
        <v>675</v>
      </c>
      <c r="I1332" s="44"/>
    </row>
    <row r="1333" ht="19.947476196289063" customHeight="1">
      <c r="B1333" s="40"/>
      <c r="C1333" s="3" t="s">
        <v>652</v>
      </c>
      <c r="D1333" s="9" t="s">
        <v>676</v>
      </c>
      <c r="I1333" s="44"/>
    </row>
    <row r="1334" ht="19.947476196289063" customHeight="1">
      <c r="B1334" s="40"/>
      <c r="C1334" s="3" t="s">
        <v>660</v>
      </c>
      <c r="D1334" s="9" t="s">
        <v>677</v>
      </c>
      <c r="I1334" s="44"/>
    </row>
    <row r="1335" ht="19.947476196289063" customHeight="1">
      <c r="B1335" s="40"/>
      <c r="C1335" s="3" t="s">
        <v>669</v>
      </c>
      <c r="D1335" s="9" t="s">
        <v>678</v>
      </c>
      <c r="I1335" s="44"/>
    </row>
    <row r="1336" ht="19.947476196289063" customHeight="1">
      <c r="B1336" s="40"/>
      <c r="C1336" s="3" t="s">
        <v>679</v>
      </c>
      <c r="D1336" s="9" t="s">
        <v>680</v>
      </c>
      <c r="I1336" s="44"/>
    </row>
    <row r="1337" ht="19.947476196289063" customHeight="1">
      <c r="B1337" s="40"/>
      <c r="C1337" s="3" t="s">
        <v>681</v>
      </c>
      <c r="D1337" s="9" t="s">
        <v>682</v>
      </c>
      <c r="I1337" s="44"/>
    </row>
    <row r="1338">
      <c r="B1338" s="40"/>
      <c r="I1338" s="44"/>
    </row>
    <row r="1339">
      <c r="B1339" s="40"/>
      <c r="C1339" s="34" t="s">
        <v>60</v>
      </c>
      <c r="I1339" s="44"/>
    </row>
    <row r="1340">
      <c r="B1340" s="40"/>
      <c r="C1340" s="60" t="str">
        <f>HYPERLINK("#'Json-dokumentation'!B2967", "Fotnot: (*), (**)")</f>
        <v>Fotnot: (*), (**)</v>
      </c>
      <c r="I1340" s="44"/>
    </row>
    <row r="1341">
      <c r="B1341" s="40"/>
      <c r="I1341" s="44"/>
    </row>
    <row r="1342" ht="19.947476196289063" customHeight="1">
      <c r="B1342" s="64" t="s">
        <v>988</v>
      </c>
      <c r="C1342" s="57"/>
      <c r="D1342" s="57"/>
      <c r="E1342" s="57"/>
      <c r="F1342" s="57"/>
      <c r="G1342" s="57"/>
      <c r="H1342" s="57"/>
      <c r="I1342" s="66"/>
    </row>
    <row r="1343" ht="19.947476196289063" customHeight="1">
      <c r="B1343" s="63" t="s">
        <v>692</v>
      </c>
      <c r="C1343" s="58" t="s">
        <v>182</v>
      </c>
      <c r="D1343" s="9" t="s">
        <v>693</v>
      </c>
      <c r="I1343" s="44"/>
    </row>
    <row r="1344">
      <c r="B1344" s="40"/>
      <c r="C1344" s="3" t="s">
        <v>694</v>
      </c>
      <c r="I1344" s="44"/>
    </row>
    <row r="1345">
      <c r="B1345" s="40"/>
      <c r="C1345" s="3" t="s">
        <v>687</v>
      </c>
      <c r="I1345" s="44"/>
    </row>
    <row r="1346">
      <c r="B1346" s="40"/>
      <c r="I1346" s="44"/>
    </row>
    <row r="1347">
      <c r="B1347" s="40"/>
      <c r="C1347" s="34" t="s">
        <v>60</v>
      </c>
      <c r="I1347" s="44"/>
    </row>
    <row r="1348">
      <c r="B1348" s="40"/>
      <c r="C1348" s="60" t="str">
        <f>HYPERLINK("#'Json-dokumentation'!B2967", "Fotnot: (*), (**)")</f>
        <v>Fotnot: (*), (**)</v>
      </c>
      <c r="I1348" s="44"/>
    </row>
    <row r="1349">
      <c r="B1349" s="40"/>
      <c r="I1349" s="44"/>
    </row>
    <row r="1350" ht="19.947476196289063" customHeight="1">
      <c r="B1350" s="41" t="s">
        <v>989</v>
      </c>
      <c r="C1350" s="33" t="s">
        <v>182</v>
      </c>
      <c r="D1350" s="31" t="s">
        <v>990</v>
      </c>
      <c r="E1350" s="30"/>
      <c r="F1350" s="30"/>
      <c r="G1350" s="30"/>
      <c r="H1350" s="30"/>
      <c r="I1350" s="45"/>
    </row>
    <row r="1351">
      <c r="B1351" s="40"/>
      <c r="C1351" s="3" t="s">
        <v>991</v>
      </c>
      <c r="I1351" s="44"/>
    </row>
    <row r="1352">
      <c r="B1352" s="40"/>
      <c r="C1352" s="3" t="s">
        <v>992</v>
      </c>
      <c r="I1352" s="44"/>
    </row>
    <row r="1353">
      <c r="B1353" s="40"/>
      <c r="I1353" s="44"/>
    </row>
    <row r="1354">
      <c r="B1354" s="40"/>
      <c r="C1354" s="34" t="s">
        <v>60</v>
      </c>
      <c r="I1354" s="44"/>
    </row>
    <row r="1355">
      <c r="B1355" s="40"/>
      <c r="C1355" s="60" t="str">
        <f>HYPERLINK("#'Json-dokumentation'!B2967", "Fotnot: (*), (**)")</f>
        <v>Fotnot: (*), (**)</v>
      </c>
      <c r="I1355" s="44"/>
    </row>
    <row r="1356">
      <c r="B1356" s="42"/>
      <c r="C1356" s="38"/>
      <c r="D1356" s="38"/>
      <c r="E1356" s="38"/>
      <c r="F1356" s="38"/>
      <c r="G1356" s="38"/>
      <c r="H1356" s="38"/>
      <c r="I1356" s="46"/>
    </row>
    <row r="1357"/>
    <row r="1358">
      <c r="B1358" s="4" t="s">
        <v>723</v>
      </c>
    </row>
    <row r="1359" ht="19.947476196289063" customHeight="1">
      <c r="B1359" s="67" t="s">
        <v>993</v>
      </c>
      <c r="C1359" s="47" t="s">
        <v>994</v>
      </c>
      <c r="D1359" s="48"/>
      <c r="E1359" s="48"/>
      <c r="F1359" s="48"/>
      <c r="G1359" s="48"/>
      <c r="H1359" s="48"/>
      <c r="I1359" s="50"/>
    </row>
    <row r="1360"/>
    <row r="1361">
      <c r="B1361" s="4" t="s">
        <v>82</v>
      </c>
    </row>
    <row r="1362" ht="19.947476196289063" customHeight="1">
      <c r="B1362" s="53" t="s">
        <v>995</v>
      </c>
      <c r="C1362" s="36" t="s">
        <v>996</v>
      </c>
      <c r="D1362" s="37"/>
      <c r="E1362" s="37"/>
      <c r="F1362" s="37"/>
      <c r="G1362" s="37"/>
      <c r="H1362" s="37"/>
      <c r="I1362" s="43"/>
    </row>
    <row r="1363" ht="19.947476196289063" customHeight="1">
      <c r="B1363" s="54" t="s">
        <v>997</v>
      </c>
      <c r="C1363" s="31" t="s">
        <v>998</v>
      </c>
      <c r="D1363" s="30"/>
      <c r="I1363" s="44"/>
    </row>
    <row r="1364" ht="34.413623046875" customHeight="1">
      <c r="B1364" s="54" t="s">
        <v>999</v>
      </c>
      <c r="C1364" s="31" t="s">
        <v>1000</v>
      </c>
      <c r="D1364" s="30"/>
      <c r="I1364" s="44"/>
    </row>
    <row r="1365" ht="19.947476196289063" customHeight="1">
      <c r="B1365" s="54" t="s">
        <v>1001</v>
      </c>
      <c r="C1365" s="31" t="s">
        <v>929</v>
      </c>
      <c r="D1365" s="30"/>
      <c r="I1365" s="44"/>
    </row>
    <row r="1366" ht="19.947476196289063" customHeight="1">
      <c r="B1366" s="54" t="s">
        <v>1002</v>
      </c>
      <c r="C1366" s="31" t="s">
        <v>1003</v>
      </c>
      <c r="D1366" s="30"/>
      <c r="I1366" s="44"/>
    </row>
    <row r="1367" ht="19.947476196289063" customHeight="1">
      <c r="B1367" s="54" t="s">
        <v>1004</v>
      </c>
      <c r="C1367" s="31" t="s">
        <v>943</v>
      </c>
      <c r="D1367" s="30"/>
      <c r="I1367" s="44"/>
    </row>
    <row r="1368" ht="34.413623046875" customHeight="1">
      <c r="B1368" s="54" t="s">
        <v>1005</v>
      </c>
      <c r="C1368" s="31" t="s">
        <v>1006</v>
      </c>
      <c r="D1368" s="30"/>
      <c r="I1368" s="44"/>
      <c r="J1368" s="29" t="str">
        <f>HYPERLINK("#'Ändringshistorik'!C113", "Ändringshistorik: [107]")</f>
        <v>Ändringshistorik: [107]</v>
      </c>
    </row>
    <row r="1369" ht="19.947476196289063" customHeight="1">
      <c r="B1369" s="54" t="s">
        <v>1007</v>
      </c>
      <c r="C1369" s="31" t="s">
        <v>1008</v>
      </c>
      <c r="D1369" s="30"/>
      <c r="I1369" s="44"/>
    </row>
    <row r="1370" ht="19.947476196289063" customHeight="1">
      <c r="B1370" s="55" t="s">
        <v>1009</v>
      </c>
      <c r="C1370" s="51" t="s">
        <v>1010</v>
      </c>
      <c r="D1370" s="52"/>
      <c r="E1370" s="38"/>
      <c r="F1370" s="38"/>
      <c r="G1370" s="38"/>
      <c r="H1370" s="38"/>
      <c r="I1370" s="46"/>
    </row>
    <row r="1371"/>
    <row r="1372"/>
    <row r="1373"/>
    <row r="1374" ht="48.879766845703124" customHeight="1">
      <c r="A1374" s="9" t="s">
        <v>16</v>
      </c>
    </row>
    <row r="1375">
      <c r="A1375" s="28" t="s">
        <v>1011</v>
      </c>
      <c r="B1375" s="4" t="s">
        <v>47</v>
      </c>
    </row>
    <row r="1376" ht="63.34591064453125" customHeight="1">
      <c r="B1376" s="39" t="s">
        <v>1012</v>
      </c>
      <c r="C1376" s="35" t="s">
        <v>1013</v>
      </c>
      <c r="D1376" s="36" t="s">
        <v>1014</v>
      </c>
      <c r="E1376" s="37"/>
      <c r="F1376" s="37"/>
      <c r="G1376" s="37"/>
      <c r="H1376" s="37"/>
      <c r="I1376" s="43"/>
    </row>
    <row r="1377" ht="19.947476196289063" customHeight="1">
      <c r="B1377" s="40"/>
      <c r="C1377" s="3" t="s">
        <v>284</v>
      </c>
      <c r="D1377" s="9" t="s">
        <v>624</v>
      </c>
      <c r="I1377" s="44"/>
    </row>
    <row r="1378" ht="19.947476196289063" customHeight="1">
      <c r="B1378" s="40"/>
      <c r="C1378" s="3" t="s">
        <v>1015</v>
      </c>
      <c r="D1378" s="9" t="s">
        <v>1016</v>
      </c>
      <c r="I1378" s="44"/>
    </row>
    <row r="1379" ht="19.947476196289063" customHeight="1">
      <c r="B1379" s="40"/>
      <c r="C1379" s="3" t="s">
        <v>1017</v>
      </c>
      <c r="D1379" s="9" t="s">
        <v>1018</v>
      </c>
      <c r="I1379" s="44"/>
    </row>
    <row r="1380" ht="19.947476196289063" customHeight="1">
      <c r="B1380" s="40"/>
      <c r="C1380" s="3" t="s">
        <v>489</v>
      </c>
      <c r="D1380" s="9" t="s">
        <v>1019</v>
      </c>
      <c r="I1380" s="44"/>
    </row>
    <row r="1381" ht="19.947476196289063" customHeight="1">
      <c r="B1381" s="40"/>
      <c r="C1381" s="3" t="s">
        <v>1020</v>
      </c>
      <c r="D1381" s="9" t="s">
        <v>1021</v>
      </c>
      <c r="I1381" s="44"/>
    </row>
    <row r="1382" ht="19.947476196289063" customHeight="1">
      <c r="B1382" s="40"/>
      <c r="C1382" s="3" t="s">
        <v>1022</v>
      </c>
      <c r="D1382" s="9" t="s">
        <v>1023</v>
      </c>
      <c r="I1382" s="44"/>
    </row>
    <row r="1383">
      <c r="B1383" s="40"/>
      <c r="I1383" s="44"/>
    </row>
    <row r="1384">
      <c r="B1384" s="40"/>
      <c r="C1384" s="7" t="s">
        <v>55</v>
      </c>
      <c r="I1384" s="44"/>
    </row>
    <row r="1385">
      <c r="B1385" s="40"/>
      <c r="I1385" s="44"/>
    </row>
    <row r="1386" ht="63.34591064453125" customHeight="1">
      <c r="B1386" s="41" t="s">
        <v>1024</v>
      </c>
      <c r="C1386" s="32" t="s">
        <v>475</v>
      </c>
      <c r="D1386" s="31" t="s">
        <v>1025</v>
      </c>
      <c r="E1386" s="30"/>
      <c r="F1386" s="30"/>
      <c r="G1386" s="30"/>
      <c r="H1386" s="30"/>
      <c r="I1386" s="45"/>
    </row>
    <row r="1387" ht="19.947476196289063" customHeight="1">
      <c r="B1387" s="40"/>
      <c r="C1387" s="3" t="s">
        <v>1026</v>
      </c>
      <c r="D1387" s="9" t="s">
        <v>1027</v>
      </c>
      <c r="I1387" s="44"/>
    </row>
    <row r="1388" ht="19.947476196289063" customHeight="1">
      <c r="B1388" s="40"/>
      <c r="C1388" s="3" t="s">
        <v>1028</v>
      </c>
      <c r="D1388" s="9" t="s">
        <v>1029</v>
      </c>
      <c r="I1388" s="44"/>
    </row>
    <row r="1389" ht="19.947476196289063" customHeight="1">
      <c r="B1389" s="40"/>
      <c r="C1389" s="3" t="s">
        <v>1030</v>
      </c>
      <c r="D1389" s="9" t="s">
        <v>1031</v>
      </c>
      <c r="I1389" s="44"/>
    </row>
    <row r="1390" ht="19.947476196289063" customHeight="1">
      <c r="B1390" s="40"/>
      <c r="C1390" s="3" t="s">
        <v>1022</v>
      </c>
      <c r="D1390" s="9" t="s">
        <v>1023</v>
      </c>
      <c r="I1390" s="44"/>
    </row>
    <row r="1391">
      <c r="B1391" s="40"/>
      <c r="I1391" s="44"/>
    </row>
    <row r="1392">
      <c r="B1392" s="40"/>
      <c r="C1392" s="34" t="s">
        <v>60</v>
      </c>
      <c r="I1392" s="44"/>
    </row>
    <row r="1393">
      <c r="B1393" s="40"/>
      <c r="I1393" s="44"/>
    </row>
    <row r="1394" ht="34.413623046875" customHeight="1">
      <c r="B1394" s="41" t="s">
        <v>1032</v>
      </c>
      <c r="C1394" s="33" t="s">
        <v>219</v>
      </c>
      <c r="D1394" s="31" t="s">
        <v>1033</v>
      </c>
      <c r="E1394" s="30"/>
      <c r="F1394" s="30"/>
      <c r="G1394" s="30"/>
      <c r="H1394" s="30"/>
      <c r="I1394" s="45"/>
    </row>
    <row r="1395">
      <c r="B1395" s="40"/>
      <c r="C1395" s="3" t="s">
        <v>221</v>
      </c>
      <c r="I1395" s="44"/>
    </row>
    <row r="1396">
      <c r="B1396" s="40"/>
      <c r="I1396" s="44"/>
    </row>
    <row r="1397">
      <c r="B1397" s="40"/>
      <c r="C1397" s="7" t="s">
        <v>55</v>
      </c>
      <c r="I1397" s="44"/>
    </row>
    <row r="1398">
      <c r="B1398" s="40"/>
      <c r="I1398" s="44"/>
    </row>
    <row r="1399" ht="63.34591064453125" customHeight="1">
      <c r="B1399" s="41" t="s">
        <v>1034</v>
      </c>
      <c r="C1399" s="32" t="s">
        <v>1035</v>
      </c>
      <c r="D1399" s="31" t="s">
        <v>1036</v>
      </c>
      <c r="E1399" s="30"/>
      <c r="F1399" s="30"/>
      <c r="G1399" s="30"/>
      <c r="H1399" s="30"/>
      <c r="I1399" s="45"/>
    </row>
    <row r="1400" ht="19.947476196289063" customHeight="1">
      <c r="B1400" s="40"/>
      <c r="C1400" s="3" t="s">
        <v>1037</v>
      </c>
      <c r="D1400" s="9" t="s">
        <v>1038</v>
      </c>
      <c r="I1400" s="44"/>
    </row>
    <row r="1401" ht="19.947476196289063" customHeight="1">
      <c r="B1401" s="40"/>
      <c r="C1401" s="3" t="s">
        <v>1039</v>
      </c>
      <c r="D1401" s="9" t="s">
        <v>1040</v>
      </c>
      <c r="I1401" s="44"/>
    </row>
    <row r="1402" ht="19.947476196289063" customHeight="1">
      <c r="B1402" s="40"/>
      <c r="C1402" s="3" t="s">
        <v>1041</v>
      </c>
      <c r="D1402" s="9" t="s">
        <v>1042</v>
      </c>
      <c r="I1402" s="44"/>
    </row>
    <row r="1403">
      <c r="B1403" s="40"/>
      <c r="I1403" s="44"/>
    </row>
    <row r="1404">
      <c r="B1404" s="40"/>
      <c r="C1404" s="7" t="s">
        <v>55</v>
      </c>
      <c r="I1404" s="44"/>
    </row>
    <row r="1405">
      <c r="B1405" s="40"/>
      <c r="I1405" s="44"/>
    </row>
    <row r="1406" ht="77.81205444335937" customHeight="1">
      <c r="B1406" s="41" t="s">
        <v>1043</v>
      </c>
      <c r="C1406" s="32" t="s">
        <v>475</v>
      </c>
      <c r="D1406" s="31" t="s">
        <v>1044</v>
      </c>
      <c r="E1406" s="30"/>
      <c r="F1406" s="30"/>
      <c r="G1406" s="30"/>
      <c r="H1406" s="30"/>
      <c r="I1406" s="45"/>
    </row>
    <row r="1407" ht="19.947476196289063" customHeight="1">
      <c r="B1407" s="40"/>
      <c r="C1407" s="3" t="s">
        <v>1045</v>
      </c>
      <c r="D1407" s="9" t="s">
        <v>1046</v>
      </c>
      <c r="I1407" s="44"/>
    </row>
    <row r="1408" ht="19.947476196289063" customHeight="1">
      <c r="B1408" s="40"/>
      <c r="C1408" s="3" t="s">
        <v>1047</v>
      </c>
      <c r="D1408" s="9" t="s">
        <v>1048</v>
      </c>
      <c r="I1408" s="44"/>
    </row>
    <row r="1409" ht="19.947476196289063" customHeight="1">
      <c r="B1409" s="40"/>
      <c r="C1409" s="3" t="s">
        <v>1049</v>
      </c>
      <c r="D1409" s="9" t="s">
        <v>1050</v>
      </c>
      <c r="I1409" s="44"/>
    </row>
    <row r="1410" ht="19.947476196289063" customHeight="1">
      <c r="B1410" s="40"/>
      <c r="C1410" s="3" t="s">
        <v>1051</v>
      </c>
      <c r="D1410" s="9" t="s">
        <v>1052</v>
      </c>
      <c r="I1410" s="44"/>
    </row>
    <row r="1411" ht="19.947476196289063" customHeight="1">
      <c r="B1411" s="40"/>
      <c r="C1411" s="3" t="s">
        <v>1053</v>
      </c>
      <c r="D1411" s="9" t="s">
        <v>1054</v>
      </c>
      <c r="I1411" s="44"/>
    </row>
    <row r="1412" ht="19.947476196289063" customHeight="1">
      <c r="B1412" s="40"/>
      <c r="C1412" s="3" t="s">
        <v>1055</v>
      </c>
      <c r="D1412" s="9" t="s">
        <v>1056</v>
      </c>
      <c r="I1412" s="44"/>
    </row>
    <row r="1413" ht="19.947476196289063" customHeight="1">
      <c r="B1413" s="40"/>
      <c r="C1413" s="3" t="s">
        <v>1057</v>
      </c>
      <c r="D1413" s="9" t="s">
        <v>1058</v>
      </c>
      <c r="I1413" s="44"/>
    </row>
    <row r="1414" ht="19.947476196289063" customHeight="1">
      <c r="B1414" s="40"/>
      <c r="C1414" s="3" t="s">
        <v>1059</v>
      </c>
      <c r="D1414" s="9" t="s">
        <v>1060</v>
      </c>
      <c r="I1414" s="44"/>
    </row>
    <row r="1415" ht="19.947476196289063" customHeight="1">
      <c r="B1415" s="40"/>
      <c r="C1415" s="3" t="s">
        <v>1061</v>
      </c>
      <c r="D1415" s="9" t="s">
        <v>1062</v>
      </c>
      <c r="I1415" s="44"/>
    </row>
    <row r="1416">
      <c r="B1416" s="40"/>
      <c r="I1416" s="44"/>
    </row>
    <row r="1417">
      <c r="B1417" s="40"/>
      <c r="C1417" s="34" t="s">
        <v>60</v>
      </c>
      <c r="I1417" s="44"/>
    </row>
    <row r="1418">
      <c r="B1418" s="40"/>
      <c r="I1418" s="44"/>
    </row>
    <row r="1419" ht="77.81205444335937" customHeight="1">
      <c r="B1419" s="41" t="s">
        <v>1063</v>
      </c>
      <c r="C1419" s="33" t="s">
        <v>219</v>
      </c>
      <c r="D1419" s="31" t="s">
        <v>1064</v>
      </c>
      <c r="E1419" s="30"/>
      <c r="F1419" s="30"/>
      <c r="G1419" s="30"/>
      <c r="H1419" s="30"/>
      <c r="I1419" s="45"/>
    </row>
    <row r="1420">
      <c r="B1420" s="40"/>
      <c r="C1420" s="3" t="s">
        <v>221</v>
      </c>
      <c r="I1420" s="44"/>
    </row>
    <row r="1421">
      <c r="B1421" s="40"/>
      <c r="I1421" s="44"/>
    </row>
    <row r="1422">
      <c r="B1422" s="40"/>
      <c r="C1422" s="34" t="s">
        <v>60</v>
      </c>
      <c r="I1422" s="44"/>
    </row>
    <row r="1423">
      <c r="B1423" s="40"/>
      <c r="I1423" s="44"/>
    </row>
    <row r="1424" ht="77.81205444335937" customHeight="1">
      <c r="B1424" s="41" t="s">
        <v>1065</v>
      </c>
      <c r="C1424" s="32" t="s">
        <v>1013</v>
      </c>
      <c r="D1424" s="31" t="s">
        <v>1066</v>
      </c>
      <c r="E1424" s="30"/>
      <c r="F1424" s="30"/>
      <c r="G1424" s="30"/>
      <c r="H1424" s="30"/>
      <c r="I1424" s="45"/>
    </row>
    <row r="1425" ht="19.947476196289063" customHeight="1">
      <c r="B1425" s="40"/>
      <c r="C1425" s="3" t="s">
        <v>284</v>
      </c>
      <c r="D1425" s="9" t="s">
        <v>624</v>
      </c>
      <c r="I1425" s="44"/>
    </row>
    <row r="1426" ht="19.947476196289063" customHeight="1">
      <c r="B1426" s="40"/>
      <c r="C1426" s="3" t="s">
        <v>1067</v>
      </c>
      <c r="D1426" s="9" t="s">
        <v>1068</v>
      </c>
      <c r="I1426" s="44"/>
    </row>
    <row r="1427" ht="19.947476196289063" customHeight="1">
      <c r="B1427" s="40"/>
      <c r="C1427" s="3" t="s">
        <v>1069</v>
      </c>
      <c r="D1427" s="9" t="s">
        <v>1070</v>
      </c>
      <c r="I1427" s="44"/>
    </row>
    <row r="1428">
      <c r="B1428" s="40"/>
      <c r="I1428" s="44"/>
    </row>
    <row r="1429">
      <c r="B1429" s="40"/>
      <c r="C1429" s="34" t="s">
        <v>60</v>
      </c>
      <c r="I1429" s="44"/>
    </row>
    <row r="1430">
      <c r="B1430" s="40"/>
      <c r="I1430" s="44"/>
    </row>
    <row r="1431" ht="48.879766845703124" customHeight="1">
      <c r="B1431" s="41" t="s">
        <v>1071</v>
      </c>
      <c r="C1431" s="33" t="str">
        <f>HYPERLINK("#'Json-dokumentation'!A2972", "Element av typen 'MöjligDonator2009'")</f>
        <v>Element av typen 'MöjligDonator2009'</v>
      </c>
      <c r="D1431" s="31" t="s">
        <v>1072</v>
      </c>
      <c r="E1431" s="30"/>
      <c r="F1431" s="30"/>
      <c r="G1431" s="30"/>
      <c r="H1431" s="30"/>
      <c r="I1431" s="45"/>
    </row>
    <row r="1432">
      <c r="B1432" s="40"/>
      <c r="C1432" s="34" t="s">
        <v>60</v>
      </c>
      <c r="I1432" s="44"/>
    </row>
    <row r="1433">
      <c r="B1433" s="40"/>
      <c r="I1433" s="44"/>
    </row>
    <row r="1434" ht="19.947476196289063" customHeight="1">
      <c r="B1434" s="41" t="s">
        <v>1073</v>
      </c>
      <c r="C1434" s="33" t="str">
        <f>HYPERLINK("#'Json-dokumentation'!A2995", "Element av typen 'BeslutadOrgandonation2009'")</f>
        <v>Element av typen 'BeslutadOrgandonation2009'</v>
      </c>
      <c r="D1434" s="31" t="s">
        <v>35</v>
      </c>
      <c r="E1434" s="30"/>
      <c r="F1434" s="30"/>
      <c r="G1434" s="30"/>
      <c r="H1434" s="30"/>
      <c r="I1434" s="45"/>
    </row>
    <row r="1435">
      <c r="B1435" s="40"/>
      <c r="C1435" s="34" t="s">
        <v>60</v>
      </c>
      <c r="I1435" s="44"/>
    </row>
    <row r="1436">
      <c r="B1436" s="40"/>
      <c r="I1436" s="44"/>
    </row>
    <row r="1437" ht="34.413623046875" customHeight="1">
      <c r="B1437" s="41" t="s">
        <v>1074</v>
      </c>
      <c r="C1437" s="33" t="s">
        <v>219</v>
      </c>
      <c r="D1437" s="31" t="s">
        <v>1075</v>
      </c>
      <c r="E1437" s="30"/>
      <c r="F1437" s="30"/>
      <c r="G1437" s="30"/>
      <c r="H1437" s="30"/>
      <c r="I1437" s="45"/>
    </row>
    <row r="1438">
      <c r="B1438" s="40"/>
      <c r="C1438" s="3" t="s">
        <v>221</v>
      </c>
      <c r="I1438" s="44"/>
    </row>
    <row r="1439">
      <c r="B1439" s="40"/>
      <c r="I1439" s="44"/>
    </row>
    <row r="1440">
      <c r="B1440" s="40"/>
      <c r="C1440" s="7" t="s">
        <v>55</v>
      </c>
      <c r="I1440" s="44"/>
    </row>
    <row r="1441">
      <c r="B1441" s="42"/>
      <c r="C1441" s="38"/>
      <c r="D1441" s="38"/>
      <c r="E1441" s="38"/>
      <c r="F1441" s="38"/>
      <c r="G1441" s="38"/>
      <c r="H1441" s="38"/>
      <c r="I1441" s="46"/>
    </row>
    <row r="1442"/>
    <row r="1443">
      <c r="B1443" s="4" t="s">
        <v>82</v>
      </c>
    </row>
    <row r="1444" ht="19.947476196289063" customHeight="1">
      <c r="B1444" s="53" t="s">
        <v>1076</v>
      </c>
      <c r="C1444" s="36" t="s">
        <v>1077</v>
      </c>
      <c r="D1444" s="37"/>
      <c r="E1444" s="37"/>
      <c r="F1444" s="37"/>
      <c r="G1444" s="37"/>
      <c r="H1444" s="37"/>
      <c r="I1444" s="43"/>
    </row>
    <row r="1445" ht="19.947476196289063" customHeight="1">
      <c r="B1445" s="54" t="s">
        <v>1078</v>
      </c>
      <c r="C1445" s="31" t="s">
        <v>1079</v>
      </c>
      <c r="D1445" s="30"/>
      <c r="I1445" s="44"/>
    </row>
    <row r="1446" ht="19.947476196289063" customHeight="1">
      <c r="B1446" s="54" t="s">
        <v>1080</v>
      </c>
      <c r="C1446" s="31" t="s">
        <v>1081</v>
      </c>
      <c r="D1446" s="30"/>
      <c r="I1446" s="44"/>
    </row>
    <row r="1447" ht="19.947476196289063" customHeight="1">
      <c r="B1447" s="54" t="s">
        <v>1082</v>
      </c>
      <c r="C1447" s="31" t="s">
        <v>1083</v>
      </c>
      <c r="D1447" s="30"/>
      <c r="I1447" s="44"/>
    </row>
    <row r="1448" ht="19.947476196289063" customHeight="1">
      <c r="B1448" s="54" t="s">
        <v>1084</v>
      </c>
      <c r="C1448" s="31" t="s">
        <v>1085</v>
      </c>
      <c r="D1448" s="30"/>
      <c r="I1448" s="44"/>
    </row>
    <row r="1449" ht="34.413623046875" customHeight="1">
      <c r="B1449" s="54" t="s">
        <v>1086</v>
      </c>
      <c r="C1449" s="31" t="s">
        <v>1087</v>
      </c>
      <c r="D1449" s="30"/>
      <c r="I1449" s="44"/>
    </row>
    <row r="1450" ht="19.947476196289063" customHeight="1">
      <c r="B1450" s="54" t="s">
        <v>1088</v>
      </c>
      <c r="C1450" s="31" t="s">
        <v>1089</v>
      </c>
      <c r="D1450" s="30"/>
      <c r="I1450" s="44"/>
    </row>
    <row r="1451" ht="19.947476196289063" customHeight="1">
      <c r="B1451" s="54" t="s">
        <v>1090</v>
      </c>
      <c r="C1451" s="31" t="s">
        <v>1091</v>
      </c>
      <c r="D1451" s="30"/>
      <c r="I1451" s="44"/>
    </row>
    <row r="1452" ht="19.947476196289063" customHeight="1">
      <c r="B1452" s="54" t="s">
        <v>1092</v>
      </c>
      <c r="C1452" s="31" t="s">
        <v>1093</v>
      </c>
      <c r="D1452" s="30"/>
      <c r="I1452" s="44"/>
    </row>
    <row r="1453" ht="19.947476196289063" customHeight="1">
      <c r="B1453" s="54" t="s">
        <v>1094</v>
      </c>
      <c r="C1453" s="31" t="s">
        <v>1095</v>
      </c>
      <c r="D1453" s="30"/>
      <c r="I1453" s="44"/>
    </row>
    <row r="1454" ht="19.947476196289063" customHeight="1">
      <c r="B1454" s="54" t="s">
        <v>1096</v>
      </c>
      <c r="C1454" s="31" t="s">
        <v>1097</v>
      </c>
      <c r="D1454" s="30"/>
      <c r="I1454" s="44"/>
    </row>
    <row r="1455" ht="19.947476196289063" customHeight="1">
      <c r="B1455" s="54" t="s">
        <v>1098</v>
      </c>
      <c r="C1455" s="31" t="s">
        <v>1099</v>
      </c>
      <c r="D1455" s="30"/>
      <c r="I1455" s="44"/>
    </row>
    <row r="1456" ht="19.947476196289063" customHeight="1">
      <c r="B1456" s="54" t="s">
        <v>1100</v>
      </c>
      <c r="C1456" s="31" t="s">
        <v>1101</v>
      </c>
      <c r="D1456" s="30"/>
      <c r="I1456" s="44"/>
    </row>
    <row r="1457" ht="19.947476196289063" customHeight="1">
      <c r="B1457" s="54" t="s">
        <v>1102</v>
      </c>
      <c r="C1457" s="31" t="s">
        <v>1103</v>
      </c>
      <c r="D1457" s="30"/>
      <c r="I1457" s="44"/>
    </row>
    <row r="1458" ht="19.947476196289063" customHeight="1">
      <c r="B1458" s="54" t="s">
        <v>1104</v>
      </c>
      <c r="C1458" s="31" t="s">
        <v>1105</v>
      </c>
      <c r="D1458" s="30"/>
      <c r="I1458" s="44"/>
    </row>
    <row r="1459" ht="19.947476196289063" customHeight="1">
      <c r="B1459" s="55" t="s">
        <v>1106</v>
      </c>
      <c r="C1459" s="51" t="s">
        <v>1107</v>
      </c>
      <c r="D1459" s="52"/>
      <c r="E1459" s="38"/>
      <c r="F1459" s="38"/>
      <c r="G1459" s="38"/>
      <c r="H1459" s="38"/>
      <c r="I1459" s="46"/>
    </row>
    <row r="1460"/>
    <row r="1461"/>
    <row r="1462"/>
    <row r="1463" ht="77.81205444335937" customHeight="1">
      <c r="A1463" s="9" t="s">
        <v>17</v>
      </c>
    </row>
    <row r="1464">
      <c r="A1464" s="28" t="s">
        <v>1108</v>
      </c>
      <c r="B1464" s="4" t="s">
        <v>47</v>
      </c>
    </row>
    <row r="1465" ht="63.34591064453125" customHeight="1">
      <c r="B1465" s="39" t="s">
        <v>1012</v>
      </c>
      <c r="C1465" s="35" t="s">
        <v>1013</v>
      </c>
      <c r="D1465" s="36" t="s">
        <v>1109</v>
      </c>
      <c r="E1465" s="37"/>
      <c r="F1465" s="37"/>
      <c r="G1465" s="37"/>
      <c r="H1465" s="37"/>
      <c r="I1465" s="43"/>
    </row>
    <row r="1466" ht="19.947476196289063" customHeight="1">
      <c r="B1466" s="40"/>
      <c r="C1466" s="3" t="s">
        <v>284</v>
      </c>
      <c r="D1466" s="9" t="s">
        <v>624</v>
      </c>
      <c r="I1466" s="44"/>
    </row>
    <row r="1467" ht="19.947476196289063" customHeight="1">
      <c r="B1467" s="40"/>
      <c r="C1467" s="3" t="s">
        <v>1110</v>
      </c>
      <c r="D1467" s="9" t="s">
        <v>1111</v>
      </c>
      <c r="I1467" s="44"/>
    </row>
    <row r="1468" ht="19.947476196289063" customHeight="1">
      <c r="B1468" s="40"/>
      <c r="C1468" s="3" t="s">
        <v>1112</v>
      </c>
      <c r="D1468" s="9" t="s">
        <v>1113</v>
      </c>
      <c r="I1468" s="44"/>
    </row>
    <row r="1469" ht="19.947476196289063" customHeight="1">
      <c r="B1469" s="40"/>
      <c r="C1469" s="3" t="s">
        <v>1114</v>
      </c>
      <c r="D1469" s="9" t="s">
        <v>1115</v>
      </c>
      <c r="I1469" s="44"/>
    </row>
    <row r="1470">
      <c r="B1470" s="40"/>
      <c r="I1470" s="44"/>
    </row>
    <row r="1471">
      <c r="B1471" s="40"/>
      <c r="C1471" s="7" t="s">
        <v>55</v>
      </c>
      <c r="I1471" s="44"/>
    </row>
    <row r="1472">
      <c r="B1472" s="40"/>
      <c r="I1472" s="44"/>
    </row>
    <row r="1473" ht="48.879766845703124" customHeight="1">
      <c r="B1473" s="41" t="s">
        <v>1024</v>
      </c>
      <c r="C1473" s="32" t="s">
        <v>475</v>
      </c>
      <c r="D1473" s="31" t="s">
        <v>1116</v>
      </c>
      <c r="E1473" s="30"/>
      <c r="F1473" s="30"/>
      <c r="G1473" s="30"/>
      <c r="H1473" s="30"/>
      <c r="I1473" s="45"/>
    </row>
    <row r="1474" ht="19.947476196289063" customHeight="1">
      <c r="B1474" s="40"/>
      <c r="C1474" s="3" t="s">
        <v>1026</v>
      </c>
      <c r="D1474" s="9" t="s">
        <v>1117</v>
      </c>
      <c r="I1474" s="44"/>
    </row>
    <row r="1475" ht="19.947476196289063" customHeight="1">
      <c r="B1475" s="40"/>
      <c r="C1475" s="3" t="s">
        <v>1028</v>
      </c>
      <c r="D1475" s="9" t="s">
        <v>1029</v>
      </c>
      <c r="I1475" s="44"/>
    </row>
    <row r="1476" ht="19.947476196289063" customHeight="1">
      <c r="B1476" s="40"/>
      <c r="C1476" s="3" t="s">
        <v>1030</v>
      </c>
      <c r="D1476" s="9" t="s">
        <v>1031</v>
      </c>
      <c r="I1476" s="44"/>
    </row>
    <row r="1477" ht="34.413623046875" customHeight="1">
      <c r="B1477" s="40"/>
      <c r="C1477" s="3" t="s">
        <v>1118</v>
      </c>
      <c r="D1477" s="9" t="s">
        <v>1119</v>
      </c>
      <c r="I1477" s="44"/>
    </row>
    <row r="1478">
      <c r="B1478" s="40"/>
      <c r="I1478" s="44"/>
    </row>
    <row r="1479">
      <c r="B1479" s="40"/>
      <c r="C1479" s="34" t="s">
        <v>60</v>
      </c>
      <c r="I1479" s="44"/>
    </row>
    <row r="1480">
      <c r="B1480" s="40"/>
      <c r="I1480" s="44"/>
    </row>
    <row r="1481" ht="19.947476196289063" customHeight="1">
      <c r="B1481" s="41" t="s">
        <v>1032</v>
      </c>
      <c r="C1481" s="33" t="s">
        <v>219</v>
      </c>
      <c r="D1481" s="31" t="s">
        <v>1120</v>
      </c>
      <c r="E1481" s="30"/>
      <c r="F1481" s="30"/>
      <c r="G1481" s="30"/>
      <c r="H1481" s="30"/>
      <c r="I1481" s="45"/>
    </row>
    <row r="1482">
      <c r="B1482" s="40"/>
      <c r="C1482" s="3" t="s">
        <v>221</v>
      </c>
      <c r="I1482" s="44"/>
    </row>
    <row r="1483">
      <c r="B1483" s="40"/>
      <c r="I1483" s="44"/>
    </row>
    <row r="1484">
      <c r="B1484" s="40"/>
      <c r="C1484" s="7" t="s">
        <v>55</v>
      </c>
      <c r="I1484" s="44"/>
    </row>
    <row r="1485">
      <c r="B1485" s="40"/>
      <c r="I1485" s="44"/>
    </row>
    <row r="1486" ht="63.34591064453125" customHeight="1">
      <c r="B1486" s="41" t="s">
        <v>1063</v>
      </c>
      <c r="C1486" s="33" t="s">
        <v>219</v>
      </c>
      <c r="D1486" s="31" t="s">
        <v>1121</v>
      </c>
      <c r="E1486" s="30"/>
      <c r="F1486" s="30"/>
      <c r="G1486" s="30"/>
      <c r="H1486" s="30"/>
      <c r="I1486" s="45"/>
    </row>
    <row r="1487">
      <c r="B1487" s="40"/>
      <c r="C1487" s="3" t="s">
        <v>221</v>
      </c>
      <c r="I1487" s="44"/>
    </row>
    <row r="1488">
      <c r="B1488" s="40"/>
      <c r="I1488" s="44"/>
    </row>
    <row r="1489">
      <c r="B1489" s="40"/>
      <c r="C1489" s="34" t="s">
        <v>60</v>
      </c>
      <c r="I1489" s="44"/>
    </row>
    <row r="1490">
      <c r="B1490" s="40"/>
      <c r="I1490" s="44"/>
    </row>
    <row r="1491" ht="63.34591064453125" customHeight="1">
      <c r="B1491" s="41" t="s">
        <v>1122</v>
      </c>
      <c r="C1491" s="32" t="s">
        <v>49</v>
      </c>
      <c r="D1491" s="31" t="s">
        <v>1123</v>
      </c>
      <c r="E1491" s="30"/>
      <c r="F1491" s="30"/>
      <c r="G1491" s="30"/>
      <c r="H1491" s="30"/>
      <c r="I1491" s="45"/>
    </row>
    <row r="1492" ht="34.413623046875" customHeight="1">
      <c r="B1492" s="40"/>
      <c r="C1492" s="3" t="s">
        <v>479</v>
      </c>
      <c r="D1492" s="9" t="s">
        <v>1124</v>
      </c>
      <c r="I1492" s="44"/>
    </row>
    <row r="1493" ht="48.879766845703124" customHeight="1">
      <c r="B1493" s="40"/>
      <c r="C1493" s="3" t="s">
        <v>481</v>
      </c>
      <c r="D1493" s="9" t="s">
        <v>1125</v>
      </c>
      <c r="I1493" s="44"/>
    </row>
    <row r="1494" ht="19.947476196289063" customHeight="1">
      <c r="B1494" s="40"/>
      <c r="C1494" s="3" t="s">
        <v>1051</v>
      </c>
      <c r="D1494" s="9" t="s">
        <v>1052</v>
      </c>
      <c r="I1494" s="44"/>
    </row>
    <row r="1495">
      <c r="B1495" s="40"/>
      <c r="I1495" s="44"/>
    </row>
    <row r="1496">
      <c r="B1496" s="40"/>
      <c r="C1496" s="34" t="s">
        <v>60</v>
      </c>
      <c r="I1496" s="44"/>
    </row>
    <row r="1497">
      <c r="B1497" s="40"/>
      <c r="I1497" s="44"/>
    </row>
    <row r="1498" ht="34.413623046875" customHeight="1">
      <c r="B1498" s="41" t="s">
        <v>1034</v>
      </c>
      <c r="C1498" s="32" t="s">
        <v>49</v>
      </c>
      <c r="D1498" s="31" t="s">
        <v>1126</v>
      </c>
      <c r="E1498" s="30"/>
      <c r="F1498" s="30"/>
      <c r="G1498" s="30"/>
      <c r="H1498" s="30"/>
      <c r="I1498" s="45"/>
    </row>
    <row r="1499" ht="19.947476196289063" customHeight="1">
      <c r="B1499" s="40"/>
      <c r="C1499" s="3" t="s">
        <v>1037</v>
      </c>
      <c r="D1499" s="9" t="s">
        <v>1127</v>
      </c>
      <c r="I1499" s="44"/>
    </row>
    <row r="1500" ht="34.413623046875" customHeight="1">
      <c r="B1500" s="40"/>
      <c r="C1500" s="3" t="s">
        <v>1039</v>
      </c>
      <c r="D1500" s="9" t="s">
        <v>1128</v>
      </c>
      <c r="I1500" s="44"/>
    </row>
    <row r="1501" ht="34.413623046875" customHeight="1">
      <c r="B1501" s="40"/>
      <c r="C1501" s="3" t="s">
        <v>1129</v>
      </c>
      <c r="D1501" s="9" t="s">
        <v>1130</v>
      </c>
      <c r="I1501" s="44"/>
    </row>
    <row r="1502">
      <c r="B1502" s="40"/>
      <c r="I1502" s="44"/>
    </row>
    <row r="1503">
      <c r="B1503" s="40"/>
      <c r="C1503" s="7" t="s">
        <v>55</v>
      </c>
      <c r="I1503" s="44"/>
    </row>
    <row r="1504">
      <c r="B1504" s="40"/>
      <c r="I1504" s="44"/>
    </row>
    <row r="1505" ht="92.2781982421875" customHeight="1">
      <c r="B1505" s="41" t="s">
        <v>1043</v>
      </c>
      <c r="C1505" s="32" t="s">
        <v>49</v>
      </c>
      <c r="D1505" s="31" t="s">
        <v>1131</v>
      </c>
      <c r="E1505" s="30"/>
      <c r="F1505" s="30"/>
      <c r="G1505" s="30"/>
      <c r="H1505" s="30"/>
      <c r="I1505" s="45"/>
    </row>
    <row r="1506" ht="34.413623046875" customHeight="1">
      <c r="B1506" s="40"/>
      <c r="C1506" s="3" t="s">
        <v>1045</v>
      </c>
      <c r="D1506" s="9" t="s">
        <v>1132</v>
      </c>
      <c r="I1506" s="44"/>
    </row>
    <row r="1507" ht="19.947476196289063" customHeight="1">
      <c r="B1507" s="40"/>
      <c r="C1507" s="3" t="s">
        <v>1133</v>
      </c>
      <c r="D1507" s="9" t="s">
        <v>1134</v>
      </c>
      <c r="I1507" s="44"/>
    </row>
    <row r="1508" ht="34.413623046875" customHeight="1">
      <c r="B1508" s="40"/>
      <c r="C1508" s="3" t="s">
        <v>1135</v>
      </c>
      <c r="D1508" s="9" t="s">
        <v>1136</v>
      </c>
      <c r="I1508" s="44"/>
    </row>
    <row r="1509" ht="19.947476196289063" customHeight="1">
      <c r="B1509" s="40"/>
      <c r="C1509" s="3" t="s">
        <v>1051</v>
      </c>
      <c r="D1509" s="9" t="s">
        <v>1052</v>
      </c>
      <c r="I1509" s="44"/>
    </row>
    <row r="1510" ht="19.947476196289063" customHeight="1">
      <c r="B1510" s="40"/>
      <c r="C1510" s="3" t="s">
        <v>1057</v>
      </c>
      <c r="D1510" s="9" t="s">
        <v>1058</v>
      </c>
      <c r="I1510" s="44"/>
    </row>
    <row r="1511" ht="34.413623046875" customHeight="1">
      <c r="B1511" s="40"/>
      <c r="C1511" s="3" t="s">
        <v>1059</v>
      </c>
      <c r="D1511" s="9" t="s">
        <v>1137</v>
      </c>
      <c r="I1511" s="44"/>
    </row>
    <row r="1512" ht="34.413623046875" customHeight="1">
      <c r="B1512" s="40"/>
      <c r="C1512" s="3" t="s">
        <v>1138</v>
      </c>
      <c r="D1512" s="9" t="s">
        <v>1139</v>
      </c>
      <c r="I1512" s="44"/>
    </row>
    <row r="1513" ht="19.947476196289063" customHeight="1">
      <c r="B1513" s="40"/>
      <c r="C1513" s="3" t="s">
        <v>1055</v>
      </c>
      <c r="D1513" s="9" t="s">
        <v>1140</v>
      </c>
      <c r="I1513" s="44"/>
    </row>
    <row r="1514">
      <c r="B1514" s="40"/>
      <c r="I1514" s="44"/>
    </row>
    <row r="1515">
      <c r="B1515" s="40"/>
      <c r="C1515" s="34" t="s">
        <v>60</v>
      </c>
      <c r="I1515" s="44"/>
    </row>
    <row r="1516">
      <c r="B1516" s="40"/>
      <c r="I1516" s="44"/>
    </row>
    <row r="1517" ht="106.7443359375" customHeight="1">
      <c r="B1517" s="41" t="s">
        <v>1141</v>
      </c>
      <c r="C1517" s="32" t="s">
        <v>49</v>
      </c>
      <c r="D1517" s="31" t="s">
        <v>1142</v>
      </c>
      <c r="E1517" s="30"/>
      <c r="F1517" s="30"/>
      <c r="G1517" s="30"/>
      <c r="H1517" s="30"/>
      <c r="I1517" s="45"/>
    </row>
    <row r="1518" ht="19.947476196289063" customHeight="1">
      <c r="B1518" s="40"/>
      <c r="C1518" s="3" t="s">
        <v>1143</v>
      </c>
      <c r="D1518" s="9" t="s">
        <v>1144</v>
      </c>
      <c r="I1518" s="44"/>
    </row>
    <row r="1519" ht="19.947476196289063" customHeight="1">
      <c r="B1519" s="40"/>
      <c r="C1519" s="3" t="s">
        <v>1145</v>
      </c>
      <c r="D1519" s="9" t="s">
        <v>1146</v>
      </c>
      <c r="I1519" s="44"/>
    </row>
    <row r="1520" ht="19.947476196289063" customHeight="1">
      <c r="B1520" s="40"/>
      <c r="C1520" s="3" t="s">
        <v>1147</v>
      </c>
      <c r="D1520" s="9" t="s">
        <v>1148</v>
      </c>
      <c r="I1520" s="44"/>
    </row>
    <row r="1521" ht="19.947476196289063" customHeight="1">
      <c r="B1521" s="40"/>
      <c r="C1521" s="3" t="s">
        <v>1149</v>
      </c>
      <c r="D1521" s="9" t="s">
        <v>1150</v>
      </c>
      <c r="I1521" s="44"/>
    </row>
    <row r="1522" ht="19.947476196289063" customHeight="1">
      <c r="B1522" s="40"/>
      <c r="C1522" s="3" t="s">
        <v>1151</v>
      </c>
      <c r="D1522" s="9" t="s">
        <v>1152</v>
      </c>
      <c r="I1522" s="44"/>
    </row>
    <row r="1523" ht="19.947476196289063" customHeight="1">
      <c r="B1523" s="40"/>
      <c r="C1523" s="3" t="s">
        <v>1153</v>
      </c>
      <c r="D1523" s="9" t="s">
        <v>1154</v>
      </c>
      <c r="I1523" s="44"/>
    </row>
    <row r="1524">
      <c r="B1524" s="40"/>
      <c r="I1524" s="44"/>
    </row>
    <row r="1525">
      <c r="B1525" s="40"/>
      <c r="C1525" s="34" t="s">
        <v>60</v>
      </c>
      <c r="I1525" s="44"/>
    </row>
    <row r="1526">
      <c r="B1526" s="40"/>
      <c r="I1526" s="44"/>
    </row>
    <row r="1527" ht="34.413623046875" customHeight="1">
      <c r="B1527" s="41" t="s">
        <v>1071</v>
      </c>
      <c r="C1527" s="33" t="str">
        <f>HYPERLINK("#'Json-dokumentation'!A3016", "Element av typen 'MöjligDonator2016'")</f>
        <v>Element av typen 'MöjligDonator2016'</v>
      </c>
      <c r="D1527" s="31" t="s">
        <v>1155</v>
      </c>
      <c r="E1527" s="30"/>
      <c r="F1527" s="30"/>
      <c r="G1527" s="30"/>
      <c r="H1527" s="30"/>
      <c r="I1527" s="45"/>
    </row>
    <row r="1528">
      <c r="B1528" s="40"/>
      <c r="C1528" s="34" t="s">
        <v>60</v>
      </c>
      <c r="I1528" s="44"/>
    </row>
    <row r="1529">
      <c r="B1529" s="40"/>
      <c r="I1529" s="44"/>
    </row>
    <row r="1530" ht="34.413623046875" customHeight="1">
      <c r="B1530" s="41" t="s">
        <v>1074</v>
      </c>
      <c r="C1530" s="33" t="s">
        <v>219</v>
      </c>
      <c r="D1530" s="31" t="s">
        <v>1156</v>
      </c>
      <c r="E1530" s="30"/>
      <c r="F1530" s="30"/>
      <c r="G1530" s="30"/>
      <c r="H1530" s="30"/>
      <c r="I1530" s="45"/>
    </row>
    <row r="1531">
      <c r="B1531" s="40"/>
      <c r="C1531" s="3" t="s">
        <v>221</v>
      </c>
      <c r="I1531" s="44"/>
    </row>
    <row r="1532">
      <c r="B1532" s="40"/>
      <c r="I1532" s="44"/>
    </row>
    <row r="1533">
      <c r="B1533" s="40"/>
      <c r="C1533" s="7" t="s">
        <v>55</v>
      </c>
      <c r="I1533" s="44"/>
    </row>
    <row r="1534">
      <c r="B1534" s="40"/>
      <c r="I1534" s="44"/>
    </row>
    <row r="1535" ht="92.2781982421875" customHeight="1">
      <c r="B1535" s="41" t="s">
        <v>1157</v>
      </c>
      <c r="C1535" s="33" t="s">
        <v>219</v>
      </c>
      <c r="D1535" s="31" t="s">
        <v>1158</v>
      </c>
      <c r="E1535" s="30"/>
      <c r="F1535" s="30"/>
      <c r="G1535" s="30"/>
      <c r="H1535" s="30"/>
      <c r="I1535" s="45"/>
    </row>
    <row r="1536">
      <c r="B1536" s="40"/>
      <c r="C1536" s="3" t="s">
        <v>221</v>
      </c>
      <c r="I1536" s="44"/>
    </row>
    <row r="1537">
      <c r="B1537" s="40"/>
      <c r="I1537" s="44"/>
    </row>
    <row r="1538">
      <c r="B1538" s="40"/>
      <c r="C1538" s="34" t="s">
        <v>60</v>
      </c>
      <c r="I1538" s="44"/>
    </row>
    <row r="1539">
      <c r="B1539" s="42"/>
      <c r="C1539" s="38"/>
      <c r="D1539" s="38"/>
      <c r="E1539" s="38"/>
      <c r="F1539" s="38"/>
      <c r="G1539" s="38"/>
      <c r="H1539" s="38"/>
      <c r="I1539" s="46"/>
    </row>
    <row r="1540"/>
    <row r="1541">
      <c r="B1541" s="4" t="s">
        <v>82</v>
      </c>
    </row>
    <row r="1542" ht="19.947476196289063" customHeight="1">
      <c r="B1542" s="53" t="s">
        <v>1159</v>
      </c>
      <c r="C1542" s="36" t="s">
        <v>1160</v>
      </c>
      <c r="D1542" s="37"/>
      <c r="E1542" s="37"/>
      <c r="F1542" s="37"/>
      <c r="G1542" s="37"/>
      <c r="H1542" s="37"/>
      <c r="I1542" s="43"/>
    </row>
    <row r="1543" ht="19.947476196289063" customHeight="1">
      <c r="B1543" s="54" t="s">
        <v>1161</v>
      </c>
      <c r="C1543" s="31" t="s">
        <v>1162</v>
      </c>
      <c r="D1543" s="30"/>
      <c r="I1543" s="44"/>
    </row>
    <row r="1544" ht="19.947476196289063" customHeight="1">
      <c r="B1544" s="54" t="s">
        <v>1163</v>
      </c>
      <c r="C1544" s="31" t="s">
        <v>1164</v>
      </c>
      <c r="D1544" s="30"/>
      <c r="I1544" s="44"/>
    </row>
    <row r="1545" ht="19.947476196289063" customHeight="1">
      <c r="B1545" s="54" t="s">
        <v>1165</v>
      </c>
      <c r="C1545" s="31" t="s">
        <v>1166</v>
      </c>
      <c r="D1545" s="30"/>
      <c r="I1545" s="44"/>
    </row>
    <row r="1546" ht="19.947476196289063" customHeight="1">
      <c r="B1546" s="54" t="s">
        <v>1167</v>
      </c>
      <c r="C1546" s="31" t="s">
        <v>1168</v>
      </c>
      <c r="D1546" s="30"/>
      <c r="I1546" s="44"/>
    </row>
    <row r="1547" ht="34.413623046875" customHeight="1">
      <c r="B1547" s="54" t="s">
        <v>1169</v>
      </c>
      <c r="C1547" s="31" t="s">
        <v>1170</v>
      </c>
      <c r="D1547" s="30"/>
      <c r="I1547" s="44"/>
    </row>
    <row r="1548" ht="34.413623046875" customHeight="1">
      <c r="B1548" s="54" t="s">
        <v>1171</v>
      </c>
      <c r="C1548" s="31" t="s">
        <v>1172</v>
      </c>
      <c r="D1548" s="30"/>
      <c r="I1548" s="44"/>
    </row>
    <row r="1549" ht="63.34591064453125" customHeight="1">
      <c r="B1549" s="54" t="s">
        <v>1173</v>
      </c>
      <c r="C1549" s="31" t="s">
        <v>1174</v>
      </c>
      <c r="D1549" s="30"/>
      <c r="I1549" s="44"/>
    </row>
    <row r="1550" ht="34.413623046875" customHeight="1">
      <c r="B1550" s="54" t="s">
        <v>1175</v>
      </c>
      <c r="C1550" s="31" t="s">
        <v>1176</v>
      </c>
      <c r="D1550" s="30"/>
      <c r="I1550" s="44"/>
    </row>
    <row r="1551" ht="34.413623046875" customHeight="1">
      <c r="B1551" s="54" t="s">
        <v>1177</v>
      </c>
      <c r="C1551" s="31" t="s">
        <v>1178</v>
      </c>
      <c r="D1551" s="30"/>
      <c r="I1551" s="44"/>
    </row>
    <row r="1552" ht="34.413623046875" customHeight="1">
      <c r="B1552" s="54" t="s">
        <v>1179</v>
      </c>
      <c r="C1552" s="31" t="s">
        <v>1180</v>
      </c>
      <c r="D1552" s="30"/>
      <c r="I1552" s="44"/>
    </row>
    <row r="1553" ht="34.413623046875" customHeight="1">
      <c r="B1553" s="54" t="s">
        <v>1181</v>
      </c>
      <c r="C1553" s="31" t="s">
        <v>1182</v>
      </c>
      <c r="D1553" s="30"/>
      <c r="I1553" s="44"/>
    </row>
    <row r="1554" ht="19.947476196289063" customHeight="1">
      <c r="B1554" s="54" t="s">
        <v>1183</v>
      </c>
      <c r="C1554" s="31" t="s">
        <v>1184</v>
      </c>
      <c r="D1554" s="30"/>
      <c r="I1554" s="44"/>
    </row>
    <row r="1555" ht="19.947476196289063" customHeight="1">
      <c r="B1555" s="54" t="s">
        <v>1185</v>
      </c>
      <c r="C1555" s="31" t="s">
        <v>1186</v>
      </c>
      <c r="D1555" s="30"/>
      <c r="I1555" s="44"/>
    </row>
    <row r="1556" ht="19.947476196289063" customHeight="1">
      <c r="B1556" s="54" t="s">
        <v>1187</v>
      </c>
      <c r="C1556" s="31" t="s">
        <v>1188</v>
      </c>
      <c r="D1556" s="30"/>
      <c r="I1556" s="44"/>
    </row>
    <row r="1557" ht="19.947476196289063" customHeight="1">
      <c r="B1557" s="54" t="s">
        <v>1189</v>
      </c>
      <c r="C1557" s="31" t="s">
        <v>1101</v>
      </c>
      <c r="D1557" s="30"/>
      <c r="I1557" s="44"/>
    </row>
    <row r="1558" ht="19.947476196289063" customHeight="1">
      <c r="B1558" s="54" t="s">
        <v>1190</v>
      </c>
      <c r="C1558" s="31" t="s">
        <v>1191</v>
      </c>
      <c r="D1558" s="30"/>
      <c r="I1558" s="44"/>
    </row>
    <row r="1559" ht="19.947476196289063" customHeight="1">
      <c r="B1559" s="54" t="s">
        <v>1192</v>
      </c>
      <c r="C1559" s="31" t="s">
        <v>1193</v>
      </c>
      <c r="D1559" s="30"/>
      <c r="I1559" s="44"/>
    </row>
    <row r="1560" ht="19.947476196289063" customHeight="1">
      <c r="B1560" s="55" t="s">
        <v>1194</v>
      </c>
      <c r="C1560" s="51" t="s">
        <v>1195</v>
      </c>
      <c r="D1560" s="52"/>
      <c r="E1560" s="38"/>
      <c r="F1560" s="38"/>
      <c r="G1560" s="38"/>
      <c r="H1560" s="38"/>
      <c r="I1560" s="46"/>
    </row>
    <row r="1561"/>
    <row r="1562"/>
    <row r="1563"/>
    <row r="1564" ht="48.879766845703124" customHeight="1">
      <c r="A1564" s="9" t="s">
        <v>18</v>
      </c>
    </row>
    <row r="1565">
      <c r="A1565" s="28" t="s">
        <v>1196</v>
      </c>
      <c r="B1565" s="4" t="s">
        <v>47</v>
      </c>
      <c r="J1565" s="29" t="str">
        <f>HYPERLINK("#'Ändringshistorik'!C228", "Ändringshistorik: [11] ,[12] ,[13] ,[14]")</f>
        <v>Ändringshistorik: [11] ,[12] ,[13] ,[14]</v>
      </c>
    </row>
    <row r="1566" ht="34.413623046875" customHeight="1">
      <c r="B1566" s="39" t="s">
        <v>1012</v>
      </c>
      <c r="C1566" s="56" t="s">
        <v>219</v>
      </c>
      <c r="D1566" s="36" t="s">
        <v>1109</v>
      </c>
      <c r="E1566" s="37"/>
      <c r="F1566" s="37"/>
      <c r="G1566" s="37"/>
      <c r="H1566" s="37"/>
      <c r="I1566" s="43"/>
    </row>
    <row r="1567">
      <c r="B1567" s="40"/>
      <c r="C1567" s="3" t="s">
        <v>221</v>
      </c>
      <c r="I1567" s="44"/>
    </row>
    <row r="1568">
      <c r="B1568" s="40"/>
      <c r="I1568" s="44"/>
    </row>
    <row r="1569">
      <c r="B1569" s="40"/>
      <c r="C1569" s="7" t="s">
        <v>55</v>
      </c>
      <c r="I1569" s="44"/>
    </row>
    <row r="1570">
      <c r="B1570" s="40"/>
      <c r="I1570" s="44"/>
    </row>
    <row r="1571" ht="63.34591064453125" customHeight="1">
      <c r="B1571" s="41" t="s">
        <v>1024</v>
      </c>
      <c r="C1571" s="32" t="s">
        <v>475</v>
      </c>
      <c r="D1571" s="31" t="s">
        <v>1197</v>
      </c>
      <c r="E1571" s="30"/>
      <c r="F1571" s="30"/>
      <c r="G1571" s="30"/>
      <c r="H1571" s="30"/>
      <c r="I1571" s="45"/>
    </row>
    <row r="1572" ht="19.947476196289063" customHeight="1">
      <c r="B1572" s="40"/>
      <c r="C1572" s="3" t="s">
        <v>1198</v>
      </c>
      <c r="D1572" s="9" t="s">
        <v>1199</v>
      </c>
      <c r="I1572" s="44"/>
    </row>
    <row r="1573" ht="19.947476196289063" customHeight="1">
      <c r="B1573" s="40"/>
      <c r="C1573" s="3" t="s">
        <v>1028</v>
      </c>
      <c r="D1573" s="9" t="s">
        <v>1029</v>
      </c>
      <c r="I1573" s="44"/>
    </row>
    <row r="1574" ht="19.947476196289063" customHeight="1">
      <c r="B1574" s="40"/>
      <c r="C1574" s="3" t="s">
        <v>1030</v>
      </c>
      <c r="D1574" s="9" t="s">
        <v>1031</v>
      </c>
      <c r="I1574" s="44"/>
    </row>
    <row r="1575" ht="34.413623046875" customHeight="1">
      <c r="B1575" s="40"/>
      <c r="C1575" s="3" t="s">
        <v>1118</v>
      </c>
      <c r="D1575" s="9" t="s">
        <v>1119</v>
      </c>
      <c r="I1575" s="44"/>
    </row>
    <row r="1576">
      <c r="B1576" s="40"/>
      <c r="I1576" s="44"/>
    </row>
    <row r="1577">
      <c r="B1577" s="40"/>
      <c r="C1577" s="34" t="s">
        <v>60</v>
      </c>
      <c r="I1577" s="44"/>
    </row>
    <row r="1578">
      <c r="B1578" s="40"/>
      <c r="I1578" s="44"/>
    </row>
    <row r="1579" ht="77.81205444335937" customHeight="1">
      <c r="B1579" s="41" t="s">
        <v>1200</v>
      </c>
      <c r="C1579" s="33" t="s">
        <v>219</v>
      </c>
      <c r="D1579" s="31" t="s">
        <v>1201</v>
      </c>
      <c r="E1579" s="30"/>
      <c r="F1579" s="30"/>
      <c r="G1579" s="30"/>
      <c r="H1579" s="30"/>
      <c r="I1579" s="45"/>
    </row>
    <row r="1580">
      <c r="B1580" s="40"/>
      <c r="C1580" s="3" t="s">
        <v>221</v>
      </c>
      <c r="I1580" s="44"/>
    </row>
    <row r="1581">
      <c r="B1581" s="40"/>
      <c r="I1581" s="44"/>
    </row>
    <row r="1582">
      <c r="B1582" s="40"/>
      <c r="C1582" s="34" t="s">
        <v>60</v>
      </c>
      <c r="I1582" s="44"/>
    </row>
    <row r="1583">
      <c r="B1583" s="40"/>
      <c r="I1583" s="44"/>
    </row>
    <row r="1584" ht="19.947477722167967" customHeight="1">
      <c r="B1584" s="41" t="s">
        <v>1032</v>
      </c>
      <c r="C1584" s="33" t="s">
        <v>219</v>
      </c>
      <c r="D1584" s="31" t="s">
        <v>1202</v>
      </c>
      <c r="E1584" s="30"/>
      <c r="F1584" s="30"/>
      <c r="G1584" s="30"/>
      <c r="H1584" s="30"/>
      <c r="I1584" s="45"/>
    </row>
    <row r="1585">
      <c r="B1585" s="40"/>
      <c r="C1585" s="3" t="s">
        <v>221</v>
      </c>
      <c r="I1585" s="44"/>
    </row>
    <row r="1586">
      <c r="B1586" s="40"/>
      <c r="I1586" s="44"/>
    </row>
    <row r="1587">
      <c r="B1587" s="40"/>
      <c r="C1587" s="7" t="s">
        <v>55</v>
      </c>
      <c r="I1587" s="44"/>
    </row>
    <row r="1588">
      <c r="B1588" s="40"/>
      <c r="I1588" s="44"/>
    </row>
    <row r="1589" ht="77.81205444335937" customHeight="1">
      <c r="B1589" s="41" t="s">
        <v>1203</v>
      </c>
      <c r="C1589" s="33" t="s">
        <v>219</v>
      </c>
      <c r="D1589" s="31" t="s">
        <v>1204</v>
      </c>
      <c r="E1589" s="30"/>
      <c r="F1589" s="30"/>
      <c r="G1589" s="30"/>
      <c r="H1589" s="30"/>
      <c r="I1589" s="45"/>
    </row>
    <row r="1590">
      <c r="B1590" s="40"/>
      <c r="C1590" s="3" t="s">
        <v>221</v>
      </c>
      <c r="I1590" s="44"/>
    </row>
    <row r="1591">
      <c r="B1591" s="40"/>
      <c r="I1591" s="44"/>
    </row>
    <row r="1592">
      <c r="B1592" s="40"/>
      <c r="C1592" s="34" t="s">
        <v>60</v>
      </c>
      <c r="I1592" s="44"/>
    </row>
    <row r="1593">
      <c r="B1593" s="40"/>
      <c r="I1593" s="44"/>
    </row>
    <row r="1594" ht="92.2781982421875" customHeight="1">
      <c r="B1594" s="41" t="s">
        <v>1205</v>
      </c>
      <c r="C1594" s="32" t="s">
        <v>49</v>
      </c>
      <c r="D1594" s="31" t="s">
        <v>1206</v>
      </c>
      <c r="E1594" s="30"/>
      <c r="F1594" s="30"/>
      <c r="G1594" s="30"/>
      <c r="H1594" s="30"/>
      <c r="I1594" s="45"/>
    </row>
    <row r="1595" ht="34.413623046875" customHeight="1">
      <c r="B1595" s="40"/>
      <c r="C1595" s="3" t="s">
        <v>479</v>
      </c>
      <c r="D1595" s="9" t="s">
        <v>1124</v>
      </c>
      <c r="I1595" s="44"/>
    </row>
    <row r="1596" ht="48.879766845703124" customHeight="1">
      <c r="B1596" s="40"/>
      <c r="C1596" s="3" t="s">
        <v>481</v>
      </c>
      <c r="D1596" s="9" t="s">
        <v>1125</v>
      </c>
      <c r="I1596" s="44"/>
    </row>
    <row r="1597" ht="19.947476196289063" customHeight="1">
      <c r="B1597" s="40"/>
      <c r="C1597" s="3" t="s">
        <v>1051</v>
      </c>
      <c r="D1597" s="9" t="s">
        <v>1052</v>
      </c>
      <c r="I1597" s="44"/>
    </row>
    <row r="1598" ht="19.947476196289063" customHeight="1">
      <c r="B1598" s="40"/>
      <c r="C1598" s="3" t="s">
        <v>1207</v>
      </c>
      <c r="D1598" s="9" t="s">
        <v>1208</v>
      </c>
      <c r="I1598" s="44"/>
    </row>
    <row r="1599">
      <c r="B1599" s="40"/>
      <c r="I1599" s="44"/>
    </row>
    <row r="1600">
      <c r="B1600" s="40"/>
      <c r="C1600" s="34" t="s">
        <v>60</v>
      </c>
      <c r="I1600" s="44"/>
    </row>
    <row r="1601">
      <c r="B1601" s="40"/>
      <c r="I1601" s="44"/>
    </row>
    <row r="1602" ht="19.947476196289063" customHeight="1">
      <c r="B1602" s="41" t="s">
        <v>1034</v>
      </c>
      <c r="C1602" s="32" t="s">
        <v>49</v>
      </c>
      <c r="D1602" s="31" t="s">
        <v>1209</v>
      </c>
      <c r="E1602" s="30"/>
      <c r="F1602" s="30"/>
      <c r="G1602" s="30"/>
      <c r="H1602" s="30"/>
      <c r="I1602" s="45"/>
      <c r="J1602" s="29" t="str">
        <f>HYPERLINK("#'Ändringshistorik'!C220", "Ändringshistorik: [3]")</f>
        <v>Ändringshistorik: [3]</v>
      </c>
    </row>
    <row r="1603" ht="19.947476196289063" customHeight="1">
      <c r="B1603" s="40"/>
      <c r="C1603" s="3" t="s">
        <v>1037</v>
      </c>
      <c r="D1603" s="9" t="s">
        <v>1127</v>
      </c>
      <c r="I1603" s="44"/>
    </row>
    <row r="1604" ht="34.413623046875" customHeight="1">
      <c r="B1604" s="40"/>
      <c r="C1604" s="3" t="s">
        <v>1039</v>
      </c>
      <c r="D1604" s="9" t="s">
        <v>1128</v>
      </c>
      <c r="I1604" s="44"/>
    </row>
    <row r="1605" ht="34.413623046875" customHeight="1">
      <c r="B1605" s="40"/>
      <c r="C1605" s="3" t="s">
        <v>1129</v>
      </c>
      <c r="D1605" s="9" t="s">
        <v>1210</v>
      </c>
      <c r="I1605" s="44"/>
    </row>
    <row r="1606">
      <c r="B1606" s="40"/>
      <c r="I1606" s="44"/>
    </row>
    <row r="1607">
      <c r="B1607" s="40"/>
      <c r="C1607" s="7" t="s">
        <v>55</v>
      </c>
      <c r="I1607" s="44"/>
    </row>
    <row r="1608">
      <c r="B1608" s="40"/>
      <c r="I1608" s="44"/>
    </row>
    <row r="1609" ht="63.34591064453125" customHeight="1">
      <c r="B1609" s="41" t="s">
        <v>1211</v>
      </c>
      <c r="C1609" s="32" t="s">
        <v>49</v>
      </c>
      <c r="D1609" s="31" t="s">
        <v>1212</v>
      </c>
      <c r="E1609" s="30"/>
      <c r="F1609" s="30"/>
      <c r="G1609" s="30"/>
      <c r="H1609" s="30"/>
      <c r="I1609" s="45"/>
      <c r="J1609" s="29" t="str">
        <f>HYPERLINK("#'Ändringshistorik'!C221", "Ändringshistorik: [4]")</f>
        <v>Ändringshistorik: [4]</v>
      </c>
    </row>
    <row r="1610" ht="19.947476196289063" customHeight="1">
      <c r="B1610" s="40"/>
      <c r="C1610" s="3" t="s">
        <v>1213</v>
      </c>
      <c r="D1610" s="9" t="s">
        <v>1214</v>
      </c>
      <c r="I1610" s="44"/>
    </row>
    <row r="1611" ht="34.413623046875" customHeight="1">
      <c r="B1611" s="40"/>
      <c r="C1611" s="3" t="s">
        <v>1045</v>
      </c>
      <c r="D1611" s="9" t="s">
        <v>1132</v>
      </c>
      <c r="I1611" s="44"/>
    </row>
    <row r="1612" ht="34.413623046875" customHeight="1">
      <c r="B1612" s="40"/>
      <c r="C1612" s="3" t="s">
        <v>1133</v>
      </c>
      <c r="D1612" s="9" t="s">
        <v>1215</v>
      </c>
      <c r="I1612" s="44"/>
    </row>
    <row r="1613" ht="150.1427734375" customHeight="1">
      <c r="B1613" s="40"/>
      <c r="C1613" s="3" t="s">
        <v>1135</v>
      </c>
      <c r="D1613" s="9" t="s">
        <v>1216</v>
      </c>
      <c r="I1613" s="44"/>
    </row>
    <row r="1614" ht="121.21048583984376" customHeight="1">
      <c r="B1614" s="40"/>
      <c r="C1614" s="3" t="s">
        <v>1138</v>
      </c>
      <c r="D1614" s="9" t="s">
        <v>1217</v>
      </c>
      <c r="I1614" s="44"/>
    </row>
    <row r="1615" ht="48.879766845703124" customHeight="1">
      <c r="B1615" s="40"/>
      <c r="C1615" s="3" t="s">
        <v>1055</v>
      </c>
      <c r="D1615" s="9" t="s">
        <v>1218</v>
      </c>
      <c r="I1615" s="44"/>
    </row>
    <row r="1616" ht="77.81205444335937" customHeight="1">
      <c r="B1616" s="40"/>
      <c r="C1616" s="3" t="s">
        <v>1219</v>
      </c>
      <c r="D1616" s="9" t="s">
        <v>1220</v>
      </c>
      <c r="I1616" s="44"/>
    </row>
    <row r="1617" ht="34.413623046875" customHeight="1">
      <c r="B1617" s="40"/>
      <c r="C1617" s="3" t="s">
        <v>1221</v>
      </c>
      <c r="D1617" s="9" t="s">
        <v>1222</v>
      </c>
      <c r="I1617" s="44"/>
    </row>
    <row r="1618" ht="19.947476196289063" customHeight="1">
      <c r="B1618" s="40"/>
      <c r="C1618" s="3" t="s">
        <v>1223</v>
      </c>
      <c r="D1618" s="9" t="s">
        <v>1224</v>
      </c>
      <c r="I1618" s="44"/>
    </row>
    <row r="1619" ht="34.413623046875" customHeight="1">
      <c r="B1619" s="40"/>
      <c r="C1619" s="3" t="s">
        <v>1225</v>
      </c>
      <c r="D1619" s="9" t="s">
        <v>1226</v>
      </c>
      <c r="I1619" s="44"/>
    </row>
    <row r="1620" ht="48.879766845703124" customHeight="1">
      <c r="B1620" s="40"/>
      <c r="C1620" s="3" t="s">
        <v>1227</v>
      </c>
      <c r="D1620" s="9" t="s">
        <v>1228</v>
      </c>
      <c r="I1620" s="44"/>
    </row>
    <row r="1621" ht="48.879766845703124" customHeight="1">
      <c r="B1621" s="40"/>
      <c r="C1621" s="3" t="s">
        <v>1229</v>
      </c>
      <c r="D1621" s="9" t="s">
        <v>1230</v>
      </c>
      <c r="I1621" s="44"/>
    </row>
    <row r="1622">
      <c r="B1622" s="40"/>
      <c r="I1622" s="44"/>
    </row>
    <row r="1623">
      <c r="B1623" s="40"/>
      <c r="C1623" s="34" t="s">
        <v>60</v>
      </c>
      <c r="I1623" s="44"/>
    </row>
    <row r="1624">
      <c r="B1624" s="40"/>
      <c r="I1624" s="44"/>
    </row>
    <row r="1625" ht="121.21048583984376" customHeight="1">
      <c r="B1625" s="41" t="s">
        <v>1141</v>
      </c>
      <c r="C1625" s="32" t="s">
        <v>49</v>
      </c>
      <c r="D1625" s="31" t="s">
        <v>1231</v>
      </c>
      <c r="E1625" s="30"/>
      <c r="F1625" s="30"/>
      <c r="G1625" s="30"/>
      <c r="H1625" s="30"/>
      <c r="I1625" s="45"/>
    </row>
    <row r="1626" ht="19.947476196289063" customHeight="1">
      <c r="B1626" s="40"/>
      <c r="C1626" s="3" t="s">
        <v>1143</v>
      </c>
      <c r="D1626" s="9" t="s">
        <v>1144</v>
      </c>
      <c r="I1626" s="44"/>
    </row>
    <row r="1627" ht="19.947476196289063" customHeight="1">
      <c r="B1627" s="40"/>
      <c r="C1627" s="3" t="s">
        <v>1145</v>
      </c>
      <c r="D1627" s="9" t="s">
        <v>1146</v>
      </c>
      <c r="I1627" s="44"/>
    </row>
    <row r="1628" ht="19.947476196289063" customHeight="1">
      <c r="B1628" s="40"/>
      <c r="C1628" s="3" t="s">
        <v>1147</v>
      </c>
      <c r="D1628" s="9" t="s">
        <v>1148</v>
      </c>
      <c r="I1628" s="44"/>
    </row>
    <row r="1629" ht="19.947476196289063" customHeight="1">
      <c r="B1629" s="40"/>
      <c r="C1629" s="3" t="s">
        <v>1149</v>
      </c>
      <c r="D1629" s="9" t="s">
        <v>1150</v>
      </c>
      <c r="I1629" s="44"/>
    </row>
    <row r="1630" ht="19.947476196289063" customHeight="1">
      <c r="B1630" s="40"/>
      <c r="C1630" s="3" t="s">
        <v>1151</v>
      </c>
      <c r="D1630" s="9" t="s">
        <v>1152</v>
      </c>
      <c r="I1630" s="44"/>
    </row>
    <row r="1631" ht="19.947476196289063" customHeight="1">
      <c r="B1631" s="40"/>
      <c r="C1631" s="3" t="s">
        <v>1153</v>
      </c>
      <c r="D1631" s="9" t="s">
        <v>1154</v>
      </c>
      <c r="I1631" s="44"/>
    </row>
    <row r="1632">
      <c r="B1632" s="40"/>
      <c r="I1632" s="44"/>
    </row>
    <row r="1633">
      <c r="B1633" s="40"/>
      <c r="C1633" s="34" t="s">
        <v>60</v>
      </c>
      <c r="I1633" s="44"/>
    </row>
    <row r="1634">
      <c r="B1634" s="40"/>
      <c r="I1634" s="44"/>
    </row>
    <row r="1635" ht="77.81205444335937" customHeight="1">
      <c r="B1635" s="41" t="s">
        <v>1232</v>
      </c>
      <c r="C1635" s="33" t="s">
        <v>219</v>
      </c>
      <c r="D1635" s="31" t="s">
        <v>1233</v>
      </c>
      <c r="E1635" s="30"/>
      <c r="F1635" s="30"/>
      <c r="G1635" s="30"/>
      <c r="H1635" s="30"/>
      <c r="I1635" s="45"/>
    </row>
    <row r="1636">
      <c r="B1636" s="40"/>
      <c r="C1636" s="3" t="s">
        <v>221</v>
      </c>
      <c r="I1636" s="44"/>
    </row>
    <row r="1637">
      <c r="B1637" s="40"/>
      <c r="I1637" s="44"/>
    </row>
    <row r="1638">
      <c r="B1638" s="40"/>
      <c r="C1638" s="34" t="s">
        <v>60</v>
      </c>
      <c r="I1638" s="44"/>
    </row>
    <row r="1639">
      <c r="B1639" s="40"/>
      <c r="I1639" s="44"/>
    </row>
    <row r="1640" ht="92.2781982421875" customHeight="1">
      <c r="B1640" s="41" t="s">
        <v>1234</v>
      </c>
      <c r="C1640" s="32" t="s">
        <v>49</v>
      </c>
      <c r="D1640" s="31" t="s">
        <v>1235</v>
      </c>
      <c r="E1640" s="30"/>
      <c r="F1640" s="30"/>
      <c r="G1640" s="30"/>
      <c r="H1640" s="30"/>
      <c r="I1640" s="45"/>
    </row>
    <row r="1641" ht="19.947476196289063" customHeight="1">
      <c r="B1641" s="40"/>
      <c r="C1641" s="3" t="s">
        <v>1236</v>
      </c>
      <c r="D1641" s="9" t="s">
        <v>1237</v>
      </c>
      <c r="I1641" s="44"/>
    </row>
    <row r="1642" ht="19.947476196289063" customHeight="1">
      <c r="B1642" s="40"/>
      <c r="C1642" s="3" t="s">
        <v>1238</v>
      </c>
      <c r="D1642" s="9" t="s">
        <v>1239</v>
      </c>
      <c r="I1642" s="44"/>
    </row>
    <row r="1643" ht="19.947476196289063" customHeight="1">
      <c r="B1643" s="40"/>
      <c r="C1643" s="3" t="s">
        <v>166</v>
      </c>
      <c r="D1643" s="9" t="s">
        <v>1240</v>
      </c>
      <c r="I1643" s="44"/>
    </row>
    <row r="1644" ht="19.947476196289063" customHeight="1">
      <c r="B1644" s="40"/>
      <c r="C1644" s="3" t="s">
        <v>1241</v>
      </c>
      <c r="D1644" s="9" t="s">
        <v>1242</v>
      </c>
      <c r="I1644" s="44"/>
    </row>
    <row r="1645">
      <c r="B1645" s="40"/>
      <c r="I1645" s="44"/>
    </row>
    <row r="1646">
      <c r="B1646" s="40"/>
      <c r="C1646" s="34" t="s">
        <v>60</v>
      </c>
      <c r="I1646" s="44"/>
    </row>
    <row r="1647">
      <c r="B1647" s="40"/>
      <c r="I1647" s="44"/>
    </row>
    <row r="1648" ht="48.879766845703124" customHeight="1">
      <c r="B1648" s="41" t="s">
        <v>1243</v>
      </c>
      <c r="C1648" s="32" t="s">
        <v>475</v>
      </c>
      <c r="D1648" s="31" t="s">
        <v>1244</v>
      </c>
      <c r="E1648" s="30"/>
      <c r="F1648" s="30"/>
      <c r="G1648" s="30"/>
      <c r="H1648" s="30"/>
      <c r="I1648" s="45"/>
    </row>
    <row r="1649" ht="19.947476196289063" customHeight="1">
      <c r="B1649" s="40"/>
      <c r="C1649" s="3" t="s">
        <v>1245</v>
      </c>
      <c r="D1649" s="9" t="s">
        <v>1246</v>
      </c>
      <c r="I1649" s="44"/>
    </row>
    <row r="1650" ht="19.947476196289063" customHeight="1">
      <c r="B1650" s="40"/>
      <c r="C1650" s="3" t="s">
        <v>1247</v>
      </c>
      <c r="D1650" s="9" t="s">
        <v>1248</v>
      </c>
      <c r="I1650" s="44"/>
    </row>
    <row r="1651" ht="19.947476196289063" customHeight="1">
      <c r="B1651" s="40"/>
      <c r="C1651" s="3" t="s">
        <v>466</v>
      </c>
      <c r="D1651" s="9" t="s">
        <v>1249</v>
      </c>
      <c r="I1651" s="44"/>
    </row>
    <row r="1652">
      <c r="B1652" s="40"/>
      <c r="I1652" s="44"/>
    </row>
    <row r="1653">
      <c r="B1653" s="40"/>
      <c r="C1653" s="34" t="s">
        <v>60</v>
      </c>
      <c r="I1653" s="44"/>
    </row>
    <row r="1654">
      <c r="B1654" s="40"/>
      <c r="I1654" s="44"/>
    </row>
    <row r="1655" ht="48.879766845703124" customHeight="1">
      <c r="B1655" s="41" t="s">
        <v>1250</v>
      </c>
      <c r="C1655" s="33" t="s">
        <v>219</v>
      </c>
      <c r="D1655" s="31" t="s">
        <v>1251</v>
      </c>
      <c r="E1655" s="30"/>
      <c r="F1655" s="30"/>
      <c r="G1655" s="30"/>
      <c r="H1655" s="30"/>
      <c r="I1655" s="45"/>
    </row>
    <row r="1656">
      <c r="B1656" s="40"/>
      <c r="C1656" s="3" t="s">
        <v>221</v>
      </c>
      <c r="I1656" s="44"/>
    </row>
    <row r="1657">
      <c r="B1657" s="40"/>
      <c r="I1657" s="44"/>
    </row>
    <row r="1658">
      <c r="B1658" s="40"/>
      <c r="C1658" s="34" t="s">
        <v>60</v>
      </c>
      <c r="I1658" s="44"/>
    </row>
    <row r="1659">
      <c r="B1659" s="40"/>
      <c r="I1659" s="44"/>
    </row>
    <row r="1660" ht="19.947476196289063" customHeight="1">
      <c r="B1660" s="41" t="s">
        <v>1252</v>
      </c>
      <c r="C1660" s="33" t="s">
        <v>219</v>
      </c>
      <c r="D1660" s="31" t="s">
        <v>1253</v>
      </c>
      <c r="E1660" s="30"/>
      <c r="F1660" s="30"/>
      <c r="G1660" s="30"/>
      <c r="H1660" s="30"/>
      <c r="I1660" s="45"/>
    </row>
    <row r="1661">
      <c r="B1661" s="40"/>
      <c r="C1661" s="3" t="s">
        <v>221</v>
      </c>
      <c r="I1661" s="44"/>
    </row>
    <row r="1662">
      <c r="B1662" s="40"/>
      <c r="I1662" s="44"/>
    </row>
    <row r="1663">
      <c r="B1663" s="40"/>
      <c r="C1663" s="34" t="s">
        <v>60</v>
      </c>
      <c r="I1663" s="44"/>
    </row>
    <row r="1664">
      <c r="B1664" s="40"/>
      <c r="I1664" s="44"/>
    </row>
    <row r="1665" ht="19.947476196289063" customHeight="1">
      <c r="B1665" s="41" t="s">
        <v>1254</v>
      </c>
      <c r="C1665" s="33" t="s">
        <v>219</v>
      </c>
      <c r="D1665" s="31" t="s">
        <v>1255</v>
      </c>
      <c r="E1665" s="30"/>
      <c r="F1665" s="30"/>
      <c r="G1665" s="30"/>
      <c r="H1665" s="30"/>
      <c r="I1665" s="45"/>
      <c r="J1665" s="29" t="str">
        <f>HYPERLINK("#'Ändringshistorik'!C226", "Ändringshistorik: [9]")</f>
        <v>Ändringshistorik: [9]</v>
      </c>
    </row>
    <row r="1666">
      <c r="B1666" s="40"/>
      <c r="C1666" s="3" t="s">
        <v>221</v>
      </c>
      <c r="I1666" s="44"/>
    </row>
    <row r="1667">
      <c r="B1667" s="40"/>
      <c r="I1667" s="44"/>
    </row>
    <row r="1668">
      <c r="B1668" s="40"/>
      <c r="C1668" s="34" t="s">
        <v>60</v>
      </c>
      <c r="I1668" s="44"/>
    </row>
    <row r="1669">
      <c r="B1669" s="40"/>
      <c r="I1669" s="44"/>
    </row>
    <row r="1670" ht="19.947476196289063" customHeight="1">
      <c r="B1670" s="41" t="s">
        <v>1256</v>
      </c>
      <c r="C1670" s="32" t="s">
        <v>49</v>
      </c>
      <c r="D1670" s="31" t="s">
        <v>1257</v>
      </c>
      <c r="E1670" s="30"/>
      <c r="F1670" s="30"/>
      <c r="G1670" s="30"/>
      <c r="H1670" s="30"/>
      <c r="I1670" s="45"/>
      <c r="J1670" s="29" t="str">
        <f>HYPERLINK("#'Ändringshistorik'!C222", "Ändringshistorik: [5]")</f>
        <v>Ändringshistorik: [5]</v>
      </c>
    </row>
    <row r="1671" ht="34.413623046875" customHeight="1">
      <c r="B1671" s="40"/>
      <c r="C1671" s="3" t="s">
        <v>1258</v>
      </c>
      <c r="D1671" s="9" t="s">
        <v>1259</v>
      </c>
      <c r="I1671" s="44"/>
    </row>
    <row r="1672" ht="19.947476196289063" customHeight="1">
      <c r="B1672" s="40"/>
      <c r="C1672" s="3" t="s">
        <v>1260</v>
      </c>
      <c r="D1672" s="9" t="s">
        <v>1261</v>
      </c>
      <c r="I1672" s="44"/>
    </row>
    <row r="1673" ht="34.413623046875" customHeight="1">
      <c r="B1673" s="40"/>
      <c r="C1673" s="3" t="s">
        <v>1262</v>
      </c>
      <c r="D1673" s="9" t="s">
        <v>1263</v>
      </c>
      <c r="I1673" s="44"/>
    </row>
    <row r="1674" ht="19.947476196289063" customHeight="1">
      <c r="B1674" s="40"/>
      <c r="C1674" s="3" t="s">
        <v>1264</v>
      </c>
      <c r="D1674" s="9" t="s">
        <v>1265</v>
      </c>
      <c r="I1674" s="44"/>
    </row>
    <row r="1675" ht="19.947476196289063" customHeight="1">
      <c r="B1675" s="40"/>
      <c r="C1675" s="3" t="s">
        <v>1266</v>
      </c>
      <c r="D1675" s="9" t="s">
        <v>1267</v>
      </c>
      <c r="I1675" s="44"/>
    </row>
    <row r="1676" ht="63.34591064453125" customHeight="1">
      <c r="B1676" s="40"/>
      <c r="C1676" s="3" t="s">
        <v>1268</v>
      </c>
      <c r="D1676" s="9" t="s">
        <v>1269</v>
      </c>
      <c r="I1676" s="44"/>
    </row>
    <row r="1677">
      <c r="B1677" s="40"/>
      <c r="I1677" s="44"/>
    </row>
    <row r="1678">
      <c r="B1678" s="40"/>
      <c r="C1678" s="34" t="s">
        <v>60</v>
      </c>
      <c r="I1678" s="44"/>
    </row>
    <row r="1679">
      <c r="B1679" s="40"/>
      <c r="I1679" s="44"/>
    </row>
    <row r="1680" ht="19.947476196289063" customHeight="1">
      <c r="B1680" s="41" t="s">
        <v>1270</v>
      </c>
      <c r="C1680" s="32" t="s">
        <v>49</v>
      </c>
      <c r="D1680" s="31" t="s">
        <v>1271</v>
      </c>
      <c r="E1680" s="30"/>
      <c r="F1680" s="30"/>
      <c r="G1680" s="30"/>
      <c r="H1680" s="30"/>
      <c r="I1680" s="45"/>
    </row>
    <row r="1681" ht="19.947476196289063" customHeight="1">
      <c r="B1681" s="40"/>
      <c r="C1681" s="3" t="s">
        <v>284</v>
      </c>
      <c r="D1681" s="9" t="s">
        <v>1272</v>
      </c>
      <c r="I1681" s="44"/>
    </row>
    <row r="1682" ht="63.34591064453125" customHeight="1">
      <c r="B1682" s="40"/>
      <c r="C1682" s="3" t="s">
        <v>1273</v>
      </c>
      <c r="D1682" s="9" t="s">
        <v>1274</v>
      </c>
      <c r="I1682" s="44"/>
    </row>
    <row r="1683" ht="63.34591064453125" customHeight="1">
      <c r="B1683" s="40"/>
      <c r="C1683" s="3" t="s">
        <v>1275</v>
      </c>
      <c r="D1683" s="9" t="s">
        <v>1276</v>
      </c>
      <c r="I1683" s="44"/>
    </row>
    <row r="1684">
      <c r="B1684" s="40"/>
      <c r="I1684" s="44"/>
    </row>
    <row r="1685">
      <c r="B1685" s="40"/>
      <c r="C1685" s="34" t="s">
        <v>60</v>
      </c>
      <c r="I1685" s="44"/>
    </row>
    <row r="1686">
      <c r="B1686" s="40"/>
      <c r="I1686" s="44"/>
    </row>
    <row r="1687" ht="63.34591064453125" customHeight="1">
      <c r="B1687" s="41" t="s">
        <v>1277</v>
      </c>
      <c r="C1687" s="33" t="s">
        <v>219</v>
      </c>
      <c r="D1687" s="31" t="s">
        <v>1278</v>
      </c>
      <c r="E1687" s="30"/>
      <c r="F1687" s="30"/>
      <c r="G1687" s="30"/>
      <c r="H1687" s="30"/>
      <c r="I1687" s="45"/>
    </row>
    <row r="1688">
      <c r="B1688" s="40"/>
      <c r="C1688" s="3" t="s">
        <v>221</v>
      </c>
      <c r="I1688" s="44"/>
    </row>
    <row r="1689">
      <c r="B1689" s="40"/>
      <c r="I1689" s="44"/>
    </row>
    <row r="1690">
      <c r="B1690" s="40"/>
      <c r="C1690" s="34" t="s">
        <v>60</v>
      </c>
      <c r="I1690" s="44"/>
    </row>
    <row r="1691">
      <c r="B1691" s="40"/>
      <c r="I1691" s="44"/>
    </row>
    <row r="1692" ht="19.947476196289063" customHeight="1">
      <c r="B1692" s="41" t="s">
        <v>1279</v>
      </c>
      <c r="C1692" s="32" t="s">
        <v>49</v>
      </c>
      <c r="D1692" s="31" t="s">
        <v>1280</v>
      </c>
      <c r="E1692" s="30"/>
      <c r="F1692" s="30"/>
      <c r="G1692" s="30"/>
      <c r="H1692" s="30"/>
      <c r="I1692" s="45"/>
      <c r="J1692" s="29" t="str">
        <f>HYPERLINK("#'Ändringshistorik'!C223", "Ändringshistorik: [6] ,[7] ,[8]")</f>
        <v>Ändringshistorik: [6] ,[7] ,[8]</v>
      </c>
    </row>
    <row r="1693" ht="77.81205444335937" customHeight="1">
      <c r="B1693" s="40"/>
      <c r="C1693" s="3" t="s">
        <v>1219</v>
      </c>
      <c r="D1693" s="9" t="s">
        <v>1220</v>
      </c>
      <c r="I1693" s="44"/>
    </row>
    <row r="1694" ht="19.947476196289063" customHeight="1">
      <c r="B1694" s="40"/>
      <c r="C1694" s="3" t="s">
        <v>1281</v>
      </c>
      <c r="D1694" s="9" t="s">
        <v>1282</v>
      </c>
      <c r="I1694" s="44"/>
    </row>
    <row r="1695" ht="63.34591064453125" customHeight="1">
      <c r="B1695" s="40"/>
      <c r="C1695" s="3" t="s">
        <v>1283</v>
      </c>
      <c r="D1695" s="9" t="s">
        <v>1284</v>
      </c>
      <c r="I1695" s="44"/>
    </row>
    <row r="1696" ht="19.947476196289063" customHeight="1">
      <c r="B1696" s="40"/>
      <c r="C1696" s="3" t="s">
        <v>1213</v>
      </c>
      <c r="D1696" s="9" t="s">
        <v>1214</v>
      </c>
      <c r="I1696" s="44"/>
    </row>
    <row r="1697" ht="121.21048583984376" customHeight="1">
      <c r="B1697" s="40"/>
      <c r="C1697" s="3" t="s">
        <v>1138</v>
      </c>
      <c r="D1697" s="9" t="s">
        <v>1285</v>
      </c>
      <c r="I1697" s="44"/>
    </row>
    <row r="1698" ht="164.6089111328125" customHeight="1">
      <c r="B1698" s="40"/>
      <c r="C1698" s="3" t="s">
        <v>1286</v>
      </c>
      <c r="D1698" s="9" t="s">
        <v>1287</v>
      </c>
      <c r="I1698" s="44"/>
    </row>
    <row r="1699" ht="77.81205444335937" customHeight="1">
      <c r="B1699" s="40"/>
      <c r="C1699" s="3" t="s">
        <v>1288</v>
      </c>
      <c r="D1699" s="9" t="s">
        <v>1289</v>
      </c>
      <c r="I1699" s="44"/>
    </row>
    <row r="1700" ht="77.81205444335937" customHeight="1">
      <c r="B1700" s="40"/>
      <c r="C1700" s="3" t="s">
        <v>1290</v>
      </c>
      <c r="D1700" s="9" t="s">
        <v>1291</v>
      </c>
      <c r="I1700" s="44"/>
    </row>
    <row r="1701" ht="34.413623046875" customHeight="1">
      <c r="B1701" s="40"/>
      <c r="C1701" s="3" t="s">
        <v>1229</v>
      </c>
      <c r="D1701" s="9" t="s">
        <v>1292</v>
      </c>
      <c r="I1701" s="44"/>
    </row>
    <row r="1702" ht="34.413623046875" customHeight="1">
      <c r="B1702" s="40"/>
      <c r="C1702" s="3" t="s">
        <v>1293</v>
      </c>
      <c r="D1702" s="9" t="s">
        <v>1294</v>
      </c>
      <c r="I1702" s="44"/>
    </row>
    <row r="1703">
      <c r="B1703" s="40"/>
      <c r="I1703" s="44"/>
    </row>
    <row r="1704">
      <c r="B1704" s="40"/>
      <c r="C1704" s="34" t="s">
        <v>60</v>
      </c>
      <c r="I1704" s="44"/>
    </row>
    <row r="1705">
      <c r="B1705" s="40"/>
      <c r="I1705" s="44"/>
    </row>
    <row r="1706" ht="34.413623046875" customHeight="1">
      <c r="B1706" s="41" t="s">
        <v>1074</v>
      </c>
      <c r="C1706" s="33" t="s">
        <v>219</v>
      </c>
      <c r="D1706" s="31" t="s">
        <v>1295</v>
      </c>
      <c r="E1706" s="30"/>
      <c r="F1706" s="30"/>
      <c r="G1706" s="30"/>
      <c r="H1706" s="30"/>
      <c r="I1706" s="45"/>
    </row>
    <row r="1707">
      <c r="B1707" s="40"/>
      <c r="C1707" s="3" t="s">
        <v>221</v>
      </c>
      <c r="I1707" s="44"/>
    </row>
    <row r="1708">
      <c r="B1708" s="40"/>
      <c r="I1708" s="44"/>
    </row>
    <row r="1709">
      <c r="B1709" s="40"/>
      <c r="C1709" s="7" t="s">
        <v>55</v>
      </c>
      <c r="I1709" s="44"/>
    </row>
    <row r="1710">
      <c r="B1710" s="42"/>
      <c r="C1710" s="38"/>
      <c r="D1710" s="38"/>
      <c r="E1710" s="38"/>
      <c r="F1710" s="38"/>
      <c r="G1710" s="38"/>
      <c r="H1710" s="38"/>
      <c r="I1710" s="46"/>
    </row>
    <row r="1711"/>
    <row r="1712">
      <c r="B1712" s="4" t="s">
        <v>82</v>
      </c>
    </row>
    <row r="1713" ht="19.947476196289063" customHeight="1">
      <c r="B1713" s="53" t="s">
        <v>1296</v>
      </c>
      <c r="C1713" s="36" t="s">
        <v>1297</v>
      </c>
      <c r="D1713" s="37"/>
      <c r="E1713" s="37"/>
      <c r="F1713" s="37"/>
      <c r="G1713" s="37"/>
      <c r="H1713" s="37"/>
      <c r="I1713" s="43"/>
      <c r="J1713" s="29" t="str">
        <f>HYPERLINK("#'Ändringshistorik'!C199", "Ändringshistorik: [26]")</f>
        <v>Ändringshistorik: [26]</v>
      </c>
    </row>
    <row r="1714" ht="19.947476196289063" customHeight="1">
      <c r="B1714" s="54" t="s">
        <v>1298</v>
      </c>
      <c r="C1714" s="31" t="s">
        <v>1299</v>
      </c>
      <c r="D1714" s="30"/>
      <c r="I1714" s="44"/>
    </row>
    <row r="1715" ht="19.947476196289063" customHeight="1">
      <c r="B1715" s="54" t="s">
        <v>1300</v>
      </c>
      <c r="C1715" s="31" t="s">
        <v>1301</v>
      </c>
      <c r="D1715" s="30"/>
      <c r="I1715" s="44"/>
    </row>
    <row r="1716" ht="19.947476196289063" customHeight="1">
      <c r="B1716" s="54" t="s">
        <v>1302</v>
      </c>
      <c r="C1716" s="31" t="s">
        <v>1303</v>
      </c>
      <c r="D1716" s="30"/>
      <c r="I1716" s="44"/>
    </row>
    <row r="1717" ht="34.413623046875" customHeight="1">
      <c r="B1717" s="54" t="s">
        <v>1304</v>
      </c>
      <c r="C1717" s="31" t="s">
        <v>1305</v>
      </c>
      <c r="D1717" s="30"/>
      <c r="I1717" s="44"/>
    </row>
    <row r="1718" ht="34.413623046875" customHeight="1">
      <c r="B1718" s="54" t="s">
        <v>1306</v>
      </c>
      <c r="C1718" s="31" t="s">
        <v>1307</v>
      </c>
      <c r="D1718" s="30"/>
      <c r="I1718" s="44"/>
    </row>
    <row r="1719" ht="34.413623046875" customHeight="1">
      <c r="B1719" s="54" t="s">
        <v>1308</v>
      </c>
      <c r="C1719" s="31" t="s">
        <v>1309</v>
      </c>
      <c r="D1719" s="30"/>
      <c r="I1719" s="44"/>
    </row>
    <row r="1720" ht="34.413623046875" customHeight="1">
      <c r="B1720" s="54" t="s">
        <v>1310</v>
      </c>
      <c r="C1720" s="31" t="s">
        <v>1311</v>
      </c>
      <c r="D1720" s="30"/>
      <c r="I1720" s="44"/>
    </row>
    <row r="1721" ht="34.413623046875" customHeight="1">
      <c r="B1721" s="54" t="s">
        <v>1312</v>
      </c>
      <c r="C1721" s="31" t="s">
        <v>1313</v>
      </c>
      <c r="D1721" s="30"/>
      <c r="I1721" s="44"/>
    </row>
    <row r="1722" ht="34.413623046875" customHeight="1">
      <c r="B1722" s="54" t="s">
        <v>1314</v>
      </c>
      <c r="C1722" s="31" t="s">
        <v>1315</v>
      </c>
      <c r="D1722" s="30"/>
      <c r="I1722" s="44"/>
    </row>
    <row r="1723" ht="34.413623046875" customHeight="1">
      <c r="B1723" s="54" t="s">
        <v>1316</v>
      </c>
      <c r="C1723" s="31" t="s">
        <v>1317</v>
      </c>
      <c r="D1723" s="30"/>
      <c r="I1723" s="44"/>
    </row>
    <row r="1724" ht="34.413623046875" customHeight="1">
      <c r="B1724" s="54" t="s">
        <v>1318</v>
      </c>
      <c r="C1724" s="31" t="s">
        <v>1319</v>
      </c>
      <c r="D1724" s="30"/>
      <c r="I1724" s="44"/>
    </row>
    <row r="1725" ht="34.413623046875" customHeight="1">
      <c r="B1725" s="54" t="s">
        <v>1320</v>
      </c>
      <c r="C1725" s="31" t="s">
        <v>1321</v>
      </c>
      <c r="D1725" s="30"/>
      <c r="I1725" s="44"/>
    </row>
    <row r="1726" ht="19.947476196289063" customHeight="1">
      <c r="B1726" s="54" t="s">
        <v>1322</v>
      </c>
      <c r="C1726" s="31" t="s">
        <v>1323</v>
      </c>
      <c r="D1726" s="30"/>
      <c r="I1726" s="44"/>
    </row>
    <row r="1727" ht="19.947476196289063" customHeight="1">
      <c r="B1727" s="54" t="s">
        <v>1324</v>
      </c>
      <c r="C1727" s="31" t="s">
        <v>1325</v>
      </c>
      <c r="D1727" s="30"/>
      <c r="I1727" s="44"/>
    </row>
    <row r="1728" ht="34.413623046875" customHeight="1">
      <c r="B1728" s="54" t="s">
        <v>1326</v>
      </c>
      <c r="C1728" s="31" t="s">
        <v>1327</v>
      </c>
      <c r="D1728" s="30"/>
      <c r="I1728" s="44"/>
    </row>
    <row r="1729" ht="19.947476196289063" customHeight="1">
      <c r="B1729" s="54" t="s">
        <v>1328</v>
      </c>
      <c r="C1729" s="31" t="s">
        <v>1329</v>
      </c>
      <c r="D1729" s="30"/>
      <c r="I1729" s="44"/>
      <c r="J1729" s="29" t="str">
        <f>HYPERLINK("#'Ändringshistorik'!C227", "Ändringshistorik: [10]")</f>
        <v>Ändringshistorik: [10]</v>
      </c>
    </row>
    <row r="1730" ht="34.413623046875" customHeight="1">
      <c r="B1730" s="54" t="s">
        <v>1330</v>
      </c>
      <c r="C1730" s="31" t="s">
        <v>1331</v>
      </c>
      <c r="D1730" s="30"/>
      <c r="I1730" s="44"/>
    </row>
    <row r="1731" ht="19.947476196289063" customHeight="1">
      <c r="B1731" s="54" t="s">
        <v>1332</v>
      </c>
      <c r="C1731" s="31" t="s">
        <v>1333</v>
      </c>
      <c r="D1731" s="30"/>
      <c r="I1731" s="44"/>
    </row>
    <row r="1732" ht="34.413623046875" customHeight="1">
      <c r="B1732" s="54" t="s">
        <v>1334</v>
      </c>
      <c r="C1732" s="31" t="s">
        <v>1335</v>
      </c>
      <c r="D1732" s="30"/>
      <c r="I1732" s="44"/>
    </row>
    <row r="1733" ht="34.413623046875" customHeight="1">
      <c r="B1733" s="54" t="s">
        <v>1336</v>
      </c>
      <c r="C1733" s="31" t="s">
        <v>1337</v>
      </c>
      <c r="D1733" s="30"/>
      <c r="I1733" s="44"/>
    </row>
    <row r="1734" ht="34.413623046875" customHeight="1">
      <c r="B1734" s="54" t="s">
        <v>1338</v>
      </c>
      <c r="C1734" s="31" t="s">
        <v>1339</v>
      </c>
      <c r="D1734" s="30"/>
      <c r="I1734" s="44"/>
    </row>
    <row r="1735" ht="19.947476196289063" customHeight="1">
      <c r="B1735" s="54" t="s">
        <v>1340</v>
      </c>
      <c r="C1735" s="31" t="s">
        <v>1341</v>
      </c>
      <c r="D1735" s="30"/>
      <c r="I1735" s="44"/>
    </row>
    <row r="1736" ht="19.947476196289063" customHeight="1">
      <c r="B1736" s="54" t="s">
        <v>1342</v>
      </c>
      <c r="C1736" s="31" t="s">
        <v>1343</v>
      </c>
      <c r="D1736" s="30"/>
      <c r="I1736" s="44"/>
    </row>
    <row r="1737" ht="19.947476196289063" customHeight="1">
      <c r="B1737" s="54" t="s">
        <v>1344</v>
      </c>
      <c r="C1737" s="31" t="s">
        <v>1345</v>
      </c>
      <c r="D1737" s="30"/>
      <c r="I1737" s="44"/>
    </row>
    <row r="1738" ht="34.413623046875" customHeight="1">
      <c r="B1738" s="54" t="s">
        <v>1346</v>
      </c>
      <c r="C1738" s="31" t="s">
        <v>1347</v>
      </c>
      <c r="D1738" s="30"/>
      <c r="I1738" s="44"/>
    </row>
    <row r="1739" ht="48.879766845703124" customHeight="1">
      <c r="B1739" s="54" t="s">
        <v>1348</v>
      </c>
      <c r="C1739" s="31" t="s">
        <v>1349</v>
      </c>
      <c r="D1739" s="30"/>
      <c r="I1739" s="44"/>
    </row>
    <row r="1740" ht="34.413623046875" customHeight="1">
      <c r="B1740" s="54" t="s">
        <v>1350</v>
      </c>
      <c r="C1740" s="31" t="s">
        <v>1351</v>
      </c>
      <c r="D1740" s="30"/>
      <c r="I1740" s="44"/>
    </row>
    <row r="1741" ht="19.947476196289063" customHeight="1">
      <c r="B1741" s="54" t="s">
        <v>1352</v>
      </c>
      <c r="C1741" s="31" t="s">
        <v>1107</v>
      </c>
      <c r="D1741" s="30"/>
      <c r="I1741" s="44"/>
    </row>
    <row r="1742" ht="19.947476196289063" customHeight="1">
      <c r="B1742" s="54" t="s">
        <v>1353</v>
      </c>
      <c r="C1742" s="31" t="s">
        <v>1354</v>
      </c>
      <c r="D1742" s="30"/>
      <c r="I1742" s="44"/>
    </row>
    <row r="1743" ht="19.947476196289063" customHeight="1">
      <c r="B1743" s="54" t="s">
        <v>1355</v>
      </c>
      <c r="C1743" s="31" t="s">
        <v>1356</v>
      </c>
      <c r="D1743" s="30"/>
      <c r="I1743" s="44"/>
    </row>
    <row r="1744" ht="19.947476196289063" customHeight="1">
      <c r="B1744" s="54" t="s">
        <v>1357</v>
      </c>
      <c r="C1744" s="31" t="s">
        <v>1358</v>
      </c>
      <c r="D1744" s="30"/>
      <c r="I1744" s="44"/>
    </row>
    <row r="1745" ht="19.947476196289063" customHeight="1">
      <c r="B1745" s="55" t="s">
        <v>1359</v>
      </c>
      <c r="C1745" s="51" t="s">
        <v>1358</v>
      </c>
      <c r="D1745" s="52"/>
      <c r="E1745" s="38"/>
      <c r="F1745" s="38"/>
      <c r="G1745" s="38"/>
      <c r="H1745" s="38"/>
      <c r="I1745" s="46"/>
    </row>
    <row r="1746"/>
    <row r="1747"/>
    <row r="1748"/>
    <row r="1749" ht="48.879766845703124" customHeight="1">
      <c r="A1749" s="9" t="s">
        <v>19</v>
      </c>
    </row>
    <row r="1750">
      <c r="A1750" s="28" t="s">
        <v>1360</v>
      </c>
      <c r="B1750" s="4" t="s">
        <v>47</v>
      </c>
      <c r="J1750" s="29" t="str">
        <f>HYPERLINK("#'Ändringshistorik'!C205", "Ändringshistorik: [32] ,[48] ,[49] ,[50] ,[51] ,[52] ,[53] ,[54] ,[55] ,[56] ,[68] ,[69] ,[70] ,[71] ,[72] ,[73] ,[74] ,[75] ,[76] ,[77] ,[78] ,[79] ,[80] ,[81] ,[82] ,[83]")</f>
        <v>Ändringshistorik: [32] ,[48] ,[49] ,[50] ,[51] ,[52] ,[53] ,[54] ,[55] ,[56] ,[68] ,[69] ,[70] ,[71] ,[72] ,[73] ,[74] ,[75] ,[76] ,[77] ,[78] ,[79] ,[80] ,[81] ,[82] ,[83]</v>
      </c>
    </row>
    <row r="1751" ht="77.81205444335937" customHeight="1">
      <c r="B1751" s="39" t="s">
        <v>1361</v>
      </c>
      <c r="C1751" s="56" t="s">
        <v>219</v>
      </c>
      <c r="D1751" s="36" t="s">
        <v>1362</v>
      </c>
      <c r="E1751" s="37"/>
      <c r="F1751" s="37"/>
      <c r="G1751" s="37"/>
      <c r="H1751" s="37"/>
      <c r="I1751" s="43"/>
    </row>
    <row r="1752">
      <c r="B1752" s="40"/>
      <c r="C1752" s="3" t="s">
        <v>221</v>
      </c>
      <c r="I1752" s="44"/>
    </row>
    <row r="1753">
      <c r="B1753" s="40"/>
      <c r="I1753" s="44"/>
    </row>
    <row r="1754">
      <c r="B1754" s="40"/>
      <c r="C1754" s="7" t="s">
        <v>55</v>
      </c>
      <c r="I1754" s="44"/>
    </row>
    <row r="1755">
      <c r="B1755" s="40"/>
      <c r="I1755" s="44"/>
    </row>
    <row r="1756" ht="34.413623046875" customHeight="1">
      <c r="B1756" s="41" t="s">
        <v>1071</v>
      </c>
      <c r="C1756" s="32" t="s">
        <v>49</v>
      </c>
      <c r="D1756" s="31" t="s">
        <v>1363</v>
      </c>
      <c r="E1756" s="30"/>
      <c r="F1756" s="30"/>
      <c r="G1756" s="30"/>
      <c r="H1756" s="30"/>
      <c r="I1756" s="45"/>
    </row>
    <row r="1757" ht="63.34591064453125" customHeight="1">
      <c r="B1757" s="40"/>
      <c r="C1757" s="3" t="s">
        <v>1364</v>
      </c>
      <c r="D1757" s="9" t="s">
        <v>1365</v>
      </c>
      <c r="I1757" s="44"/>
    </row>
    <row r="1758" ht="34.413623046875" customHeight="1">
      <c r="B1758" s="40"/>
      <c r="C1758" s="3" t="s">
        <v>1366</v>
      </c>
      <c r="D1758" s="9" t="s">
        <v>1367</v>
      </c>
      <c r="I1758" s="44"/>
    </row>
    <row r="1759" ht="19.947476196289063" customHeight="1">
      <c r="B1759" s="40"/>
      <c r="C1759" s="3" t="s">
        <v>284</v>
      </c>
      <c r="D1759" s="9" t="s">
        <v>624</v>
      </c>
      <c r="I1759" s="44"/>
    </row>
    <row r="1760" ht="19.947476196289063" customHeight="1">
      <c r="B1760" s="40"/>
      <c r="C1760" s="3" t="s">
        <v>1368</v>
      </c>
      <c r="D1760" s="9" t="s">
        <v>1369</v>
      </c>
      <c r="I1760" s="44"/>
    </row>
    <row r="1761">
      <c r="B1761" s="40"/>
      <c r="I1761" s="44"/>
    </row>
    <row r="1762">
      <c r="B1762" s="40"/>
      <c r="C1762" s="7" t="s">
        <v>55</v>
      </c>
      <c r="I1762" s="44"/>
    </row>
    <row r="1763">
      <c r="B1763" s="40"/>
      <c r="I1763" s="44"/>
    </row>
    <row r="1764" ht="19.947476196289063" customHeight="1">
      <c r="B1764" s="41" t="s">
        <v>1370</v>
      </c>
      <c r="C1764" s="33" t="s">
        <v>219</v>
      </c>
      <c r="D1764" s="31" t="s">
        <v>1371</v>
      </c>
      <c r="E1764" s="30"/>
      <c r="F1764" s="30"/>
      <c r="G1764" s="30"/>
      <c r="H1764" s="30"/>
      <c r="I1764" s="45"/>
    </row>
    <row r="1765">
      <c r="B1765" s="40"/>
      <c r="C1765" s="3" t="s">
        <v>221</v>
      </c>
      <c r="I1765" s="44"/>
    </row>
    <row r="1766">
      <c r="B1766" s="40"/>
      <c r="I1766" s="44"/>
    </row>
    <row r="1767">
      <c r="B1767" s="40"/>
      <c r="C1767" s="34" t="s">
        <v>60</v>
      </c>
      <c r="I1767" s="44"/>
    </row>
    <row r="1768">
      <c r="B1768" s="40"/>
      <c r="I1768" s="44"/>
    </row>
    <row r="1769" ht="19.947476196289063" customHeight="1">
      <c r="B1769" s="41" t="s">
        <v>1372</v>
      </c>
      <c r="C1769" s="32" t="s">
        <v>49</v>
      </c>
      <c r="D1769" s="31" t="s">
        <v>1373</v>
      </c>
      <c r="E1769" s="30"/>
      <c r="F1769" s="30"/>
      <c r="G1769" s="30"/>
      <c r="H1769" s="30"/>
      <c r="I1769" s="45"/>
    </row>
    <row r="1770" ht="19.947476196289063" customHeight="1">
      <c r="B1770" s="40"/>
      <c r="C1770" s="3" t="s">
        <v>1374</v>
      </c>
      <c r="D1770" s="9" t="s">
        <v>1375</v>
      </c>
      <c r="I1770" s="44"/>
    </row>
    <row r="1771" ht="63.34591064453125" customHeight="1">
      <c r="B1771" s="40"/>
      <c r="C1771" s="3" t="s">
        <v>1376</v>
      </c>
      <c r="D1771" s="9" t="s">
        <v>1377</v>
      </c>
      <c r="I1771" s="44"/>
    </row>
    <row r="1772" ht="63.34591064453125" customHeight="1">
      <c r="B1772" s="40"/>
      <c r="C1772" s="3" t="s">
        <v>1378</v>
      </c>
      <c r="D1772" s="9" t="s">
        <v>1379</v>
      </c>
      <c r="I1772" s="44"/>
    </row>
    <row r="1773" ht="48.879766845703124" customHeight="1">
      <c r="B1773" s="40"/>
      <c r="C1773" s="3" t="s">
        <v>1380</v>
      </c>
      <c r="D1773" s="9" t="s">
        <v>1381</v>
      </c>
      <c r="I1773" s="44"/>
    </row>
    <row r="1774" ht="48.879766845703124" customHeight="1">
      <c r="B1774" s="40"/>
      <c r="C1774" s="3" t="s">
        <v>1382</v>
      </c>
      <c r="D1774" s="9" t="s">
        <v>1383</v>
      </c>
      <c r="I1774" s="44"/>
    </row>
    <row r="1775" ht="34.413623046875" customHeight="1">
      <c r="B1775" s="40"/>
      <c r="C1775" s="3" t="s">
        <v>1384</v>
      </c>
      <c r="D1775" s="9" t="s">
        <v>1385</v>
      </c>
      <c r="I1775" s="44"/>
    </row>
    <row r="1776" ht="34.413623046875" customHeight="1">
      <c r="B1776" s="40"/>
      <c r="C1776" s="3" t="s">
        <v>1386</v>
      </c>
      <c r="D1776" s="9" t="s">
        <v>1387</v>
      </c>
      <c r="I1776" s="44"/>
    </row>
    <row r="1777" ht="34.413623046875" customHeight="1">
      <c r="B1777" s="40"/>
      <c r="C1777" s="3" t="s">
        <v>1388</v>
      </c>
      <c r="D1777" s="9" t="s">
        <v>1389</v>
      </c>
      <c r="I1777" s="44"/>
    </row>
    <row r="1778" ht="19.947476196289063" customHeight="1">
      <c r="B1778" s="40"/>
      <c r="C1778" s="3" t="s">
        <v>1390</v>
      </c>
      <c r="D1778" s="9" t="s">
        <v>1391</v>
      </c>
      <c r="I1778" s="44"/>
    </row>
    <row r="1779" ht="19.947476196289063" customHeight="1">
      <c r="B1779" s="40"/>
      <c r="C1779" s="3" t="s">
        <v>1392</v>
      </c>
      <c r="D1779" s="9" t="s">
        <v>1393</v>
      </c>
      <c r="I1779" s="44"/>
    </row>
    <row r="1780" ht="34.413623046875" customHeight="1">
      <c r="B1780" s="40"/>
      <c r="C1780" s="3" t="s">
        <v>1394</v>
      </c>
      <c r="D1780" s="9" t="s">
        <v>1395</v>
      </c>
      <c r="I1780" s="44"/>
    </row>
    <row r="1781" ht="19.947476196289063" customHeight="1">
      <c r="B1781" s="40"/>
      <c r="C1781" s="3" t="s">
        <v>1396</v>
      </c>
      <c r="D1781" s="9" t="s">
        <v>1397</v>
      </c>
      <c r="I1781" s="44"/>
    </row>
    <row r="1782" ht="19.947476196289063" customHeight="1">
      <c r="B1782" s="40"/>
      <c r="C1782" s="3" t="s">
        <v>1398</v>
      </c>
      <c r="D1782" s="9" t="s">
        <v>1399</v>
      </c>
      <c r="I1782" s="44"/>
    </row>
    <row r="1783" ht="19.947476196289063" customHeight="1">
      <c r="B1783" s="40"/>
      <c r="C1783" s="3" t="s">
        <v>1400</v>
      </c>
      <c r="D1783" s="9" t="s">
        <v>1401</v>
      </c>
      <c r="I1783" s="44"/>
    </row>
    <row r="1784" ht="19.947476196289063" customHeight="1">
      <c r="B1784" s="40"/>
      <c r="C1784" s="3" t="s">
        <v>1402</v>
      </c>
      <c r="D1784" s="9" t="s">
        <v>1403</v>
      </c>
      <c r="I1784" s="44"/>
    </row>
    <row r="1785">
      <c r="B1785" s="40"/>
      <c r="I1785" s="44"/>
    </row>
    <row r="1786">
      <c r="B1786" s="40"/>
      <c r="C1786" s="34" t="s">
        <v>60</v>
      </c>
      <c r="I1786" s="44"/>
    </row>
    <row r="1787">
      <c r="B1787" s="40"/>
      <c r="I1787" s="44"/>
    </row>
    <row r="1788" ht="19.947476196289063" customHeight="1">
      <c r="B1788" s="41" t="s">
        <v>1234</v>
      </c>
      <c r="C1788" s="33" t="s">
        <v>219</v>
      </c>
      <c r="D1788" s="31" t="s">
        <v>1404</v>
      </c>
      <c r="E1788" s="30"/>
      <c r="F1788" s="30"/>
      <c r="G1788" s="30"/>
      <c r="H1788" s="30"/>
      <c r="I1788" s="45"/>
    </row>
    <row r="1789">
      <c r="B1789" s="40"/>
      <c r="C1789" s="3" t="s">
        <v>221</v>
      </c>
      <c r="I1789" s="44"/>
    </row>
    <row r="1790">
      <c r="B1790" s="40"/>
      <c r="I1790" s="44"/>
    </row>
    <row r="1791">
      <c r="B1791" s="40"/>
      <c r="C1791" s="34" t="s">
        <v>60</v>
      </c>
      <c r="I1791" s="44"/>
    </row>
    <row r="1792">
      <c r="B1792" s="40"/>
      <c r="I1792" s="44"/>
    </row>
    <row r="1793" ht="19.947477722167967" customHeight="1">
      <c r="B1793" s="41" t="s">
        <v>1405</v>
      </c>
      <c r="C1793" s="32" t="s">
        <v>475</v>
      </c>
      <c r="D1793" s="31" t="s">
        <v>1406</v>
      </c>
      <c r="E1793" s="30"/>
      <c r="F1793" s="30"/>
      <c r="G1793" s="30"/>
      <c r="H1793" s="30"/>
      <c r="I1793" s="45"/>
    </row>
    <row r="1794" ht="34.413623046875" customHeight="1">
      <c r="B1794" s="40"/>
      <c r="C1794" s="3" t="s">
        <v>1407</v>
      </c>
      <c r="D1794" s="9" t="s">
        <v>1408</v>
      </c>
      <c r="I1794" s="44"/>
    </row>
    <row r="1795" ht="48.879766845703124" customHeight="1">
      <c r="B1795" s="40"/>
      <c r="C1795" s="3" t="s">
        <v>1409</v>
      </c>
      <c r="D1795" s="9" t="s">
        <v>1410</v>
      </c>
      <c r="I1795" s="44"/>
    </row>
    <row r="1796" ht="34.413623046875" customHeight="1">
      <c r="B1796" s="40"/>
      <c r="C1796" s="3" t="s">
        <v>1411</v>
      </c>
      <c r="D1796" s="9" t="s">
        <v>1412</v>
      </c>
      <c r="I1796" s="44"/>
    </row>
    <row r="1797" ht="19.947477722167967" customHeight="1">
      <c r="B1797" s="40"/>
      <c r="C1797" s="3" t="s">
        <v>1238</v>
      </c>
      <c r="D1797" s="9" t="s">
        <v>1413</v>
      </c>
      <c r="I1797" s="44"/>
    </row>
    <row r="1798" ht="19.947477722167967" customHeight="1">
      <c r="B1798" s="40"/>
      <c r="C1798" s="3" t="s">
        <v>1414</v>
      </c>
      <c r="D1798" s="9" t="s">
        <v>1415</v>
      </c>
      <c r="I1798" s="44"/>
    </row>
    <row r="1799">
      <c r="B1799" s="40"/>
      <c r="I1799" s="44"/>
    </row>
    <row r="1800">
      <c r="B1800" s="40"/>
      <c r="C1800" s="34" t="s">
        <v>60</v>
      </c>
      <c r="I1800" s="44"/>
    </row>
    <row r="1801">
      <c r="B1801" s="40"/>
      <c r="I1801" s="44"/>
    </row>
    <row r="1802" ht="19.947477722167967" customHeight="1">
      <c r="B1802" s="41" t="s">
        <v>1416</v>
      </c>
      <c r="C1802" s="32" t="s">
        <v>49</v>
      </c>
      <c r="D1802" s="31" t="s">
        <v>1417</v>
      </c>
      <c r="E1802" s="30"/>
      <c r="F1802" s="30"/>
      <c r="G1802" s="30"/>
      <c r="H1802" s="30"/>
      <c r="I1802" s="45"/>
    </row>
    <row r="1803" ht="19.947476196289063" customHeight="1">
      <c r="B1803" s="40"/>
      <c r="C1803" s="3" t="s">
        <v>1418</v>
      </c>
      <c r="D1803" s="9" t="s">
        <v>1419</v>
      </c>
      <c r="I1803" s="44"/>
    </row>
    <row r="1804" ht="19.947476196289063" customHeight="1">
      <c r="B1804" s="40"/>
      <c r="C1804" s="3" t="s">
        <v>284</v>
      </c>
      <c r="D1804" s="9" t="s">
        <v>624</v>
      </c>
      <c r="I1804" s="44"/>
    </row>
    <row r="1805" ht="19.947476196289063" customHeight="1">
      <c r="B1805" s="40"/>
      <c r="C1805" s="3" t="s">
        <v>1420</v>
      </c>
      <c r="D1805" s="9" t="s">
        <v>1421</v>
      </c>
      <c r="I1805" s="44"/>
    </row>
    <row r="1806">
      <c r="B1806" s="40"/>
      <c r="I1806" s="44"/>
    </row>
    <row r="1807">
      <c r="B1807" s="40"/>
      <c r="C1807" s="34" t="s">
        <v>60</v>
      </c>
      <c r="I1807" s="44"/>
    </row>
    <row r="1808">
      <c r="B1808" s="40"/>
      <c r="I1808" s="44"/>
    </row>
    <row r="1809" ht="19.947477722167967" customHeight="1">
      <c r="B1809" s="41" t="s">
        <v>1422</v>
      </c>
      <c r="C1809" s="32" t="s">
        <v>475</v>
      </c>
      <c r="D1809" s="31" t="s">
        <v>1423</v>
      </c>
      <c r="E1809" s="30"/>
      <c r="F1809" s="30"/>
      <c r="G1809" s="30"/>
      <c r="H1809" s="30"/>
      <c r="I1809" s="45"/>
    </row>
    <row r="1810" ht="34.413623046875" customHeight="1">
      <c r="B1810" s="40"/>
      <c r="C1810" s="3" t="s">
        <v>1407</v>
      </c>
      <c r="D1810" s="9" t="s">
        <v>1424</v>
      </c>
      <c r="I1810" s="44"/>
    </row>
    <row r="1811" ht="48.879766845703124" customHeight="1">
      <c r="B1811" s="40"/>
      <c r="C1811" s="3" t="s">
        <v>1409</v>
      </c>
      <c r="D1811" s="9" t="s">
        <v>1425</v>
      </c>
      <c r="I1811" s="44"/>
    </row>
    <row r="1812" ht="34.413623046875" customHeight="1">
      <c r="B1812" s="40"/>
      <c r="C1812" s="3" t="s">
        <v>1411</v>
      </c>
      <c r="D1812" s="9" t="s">
        <v>1426</v>
      </c>
      <c r="I1812" s="44"/>
    </row>
    <row r="1813" ht="34.413623046875" customHeight="1">
      <c r="B1813" s="40"/>
      <c r="C1813" s="3" t="s">
        <v>1238</v>
      </c>
      <c r="D1813" s="9" t="s">
        <v>1427</v>
      </c>
      <c r="I1813" s="44"/>
    </row>
    <row r="1814" ht="19.947477722167967" customHeight="1">
      <c r="B1814" s="40"/>
      <c r="C1814" s="3" t="s">
        <v>1414</v>
      </c>
      <c r="D1814" s="9" t="s">
        <v>1428</v>
      </c>
      <c r="I1814" s="44"/>
    </row>
    <row r="1815">
      <c r="B1815" s="40"/>
      <c r="I1815" s="44"/>
    </row>
    <row r="1816">
      <c r="B1816" s="40"/>
      <c r="C1816" s="34" t="s">
        <v>60</v>
      </c>
      <c r="I1816" s="44"/>
    </row>
    <row r="1817">
      <c r="B1817" s="40"/>
      <c r="I1817" s="44"/>
    </row>
    <row r="1818" ht="19.947477722167967" customHeight="1">
      <c r="B1818" s="41" t="s">
        <v>1429</v>
      </c>
      <c r="C1818" s="32" t="s">
        <v>49</v>
      </c>
      <c r="D1818" s="31" t="s">
        <v>1430</v>
      </c>
      <c r="E1818" s="30"/>
      <c r="F1818" s="30"/>
      <c r="G1818" s="30"/>
      <c r="H1818" s="30"/>
      <c r="I1818" s="45"/>
    </row>
    <row r="1819" ht="34.413623046875" customHeight="1">
      <c r="B1819" s="40"/>
      <c r="C1819" s="3" t="s">
        <v>1258</v>
      </c>
      <c r="D1819" s="9" t="s">
        <v>1431</v>
      </c>
      <c r="I1819" s="44"/>
    </row>
    <row r="1820" ht="34.413623046875" customHeight="1">
      <c r="B1820" s="40"/>
      <c r="C1820" s="3" t="s">
        <v>1432</v>
      </c>
      <c r="D1820" s="9" t="s">
        <v>1433</v>
      </c>
      <c r="I1820" s="44"/>
    </row>
    <row r="1821">
      <c r="B1821" s="40"/>
      <c r="I1821" s="44"/>
    </row>
    <row r="1822">
      <c r="B1822" s="40"/>
      <c r="C1822" s="34" t="s">
        <v>60</v>
      </c>
      <c r="I1822" s="44"/>
    </row>
    <row r="1823">
      <c r="B1823" s="40"/>
      <c r="I1823" s="44"/>
    </row>
    <row r="1824" ht="19.947476196289063" customHeight="1">
      <c r="B1824" s="41" t="s">
        <v>1434</v>
      </c>
      <c r="C1824" s="32" t="s">
        <v>49</v>
      </c>
      <c r="D1824" s="31" t="s">
        <v>1435</v>
      </c>
      <c r="E1824" s="30"/>
      <c r="F1824" s="30"/>
      <c r="G1824" s="30"/>
      <c r="H1824" s="30"/>
      <c r="I1824" s="45"/>
    </row>
    <row r="1825" ht="34.413623046875" customHeight="1">
      <c r="B1825" s="40"/>
      <c r="C1825" s="3" t="s">
        <v>1436</v>
      </c>
      <c r="D1825" s="9" t="s">
        <v>1437</v>
      </c>
      <c r="I1825" s="44"/>
    </row>
    <row r="1826" ht="63.34591064453125" customHeight="1">
      <c r="B1826" s="40"/>
      <c r="C1826" s="3" t="s">
        <v>1376</v>
      </c>
      <c r="D1826" s="9" t="s">
        <v>1438</v>
      </c>
      <c r="I1826" s="44"/>
    </row>
    <row r="1827" ht="63.34591064453125" customHeight="1">
      <c r="B1827" s="40"/>
      <c r="C1827" s="3" t="s">
        <v>1378</v>
      </c>
      <c r="D1827" s="9" t="s">
        <v>1439</v>
      </c>
      <c r="I1827" s="44"/>
    </row>
    <row r="1828" ht="63.34591064453125" customHeight="1">
      <c r="B1828" s="40"/>
      <c r="C1828" s="3" t="s">
        <v>1380</v>
      </c>
      <c r="D1828" s="9" t="s">
        <v>1440</v>
      </c>
      <c r="I1828" s="44"/>
    </row>
    <row r="1829" ht="48.879766845703124" customHeight="1">
      <c r="B1829" s="40"/>
      <c r="C1829" s="3" t="s">
        <v>1382</v>
      </c>
      <c r="D1829" s="9" t="s">
        <v>1441</v>
      </c>
      <c r="I1829" s="44"/>
    </row>
    <row r="1830" ht="34.413623046875" customHeight="1">
      <c r="B1830" s="40"/>
      <c r="C1830" s="3" t="s">
        <v>1386</v>
      </c>
      <c r="D1830" s="9" t="s">
        <v>1442</v>
      </c>
      <c r="I1830" s="44"/>
    </row>
    <row r="1831" ht="34.413623046875" customHeight="1">
      <c r="B1831" s="40"/>
      <c r="C1831" s="3" t="s">
        <v>1388</v>
      </c>
      <c r="D1831" s="9" t="s">
        <v>1443</v>
      </c>
      <c r="I1831" s="44"/>
    </row>
    <row r="1832" ht="19.947476196289063" customHeight="1">
      <c r="B1832" s="40"/>
      <c r="C1832" s="3" t="s">
        <v>1390</v>
      </c>
      <c r="D1832" s="9" t="s">
        <v>1444</v>
      </c>
      <c r="I1832" s="44"/>
    </row>
    <row r="1833" ht="19.947476196289063" customHeight="1">
      <c r="B1833" s="40"/>
      <c r="C1833" s="3" t="s">
        <v>1392</v>
      </c>
      <c r="D1833" s="9" t="s">
        <v>1445</v>
      </c>
      <c r="I1833" s="44"/>
    </row>
    <row r="1834" ht="34.413623046875" customHeight="1">
      <c r="B1834" s="40"/>
      <c r="C1834" s="3" t="s">
        <v>1394</v>
      </c>
      <c r="D1834" s="9" t="s">
        <v>1446</v>
      </c>
      <c r="I1834" s="44"/>
    </row>
    <row r="1835" ht="19.947476196289063" customHeight="1">
      <c r="B1835" s="40"/>
      <c r="C1835" s="3" t="s">
        <v>1396</v>
      </c>
      <c r="D1835" s="9" t="s">
        <v>1447</v>
      </c>
      <c r="I1835" s="44"/>
    </row>
    <row r="1836" ht="19.947476196289063" customHeight="1">
      <c r="B1836" s="40"/>
      <c r="C1836" s="3" t="s">
        <v>1398</v>
      </c>
      <c r="D1836" s="9" t="s">
        <v>1448</v>
      </c>
      <c r="I1836" s="44"/>
    </row>
    <row r="1837" ht="19.947476196289063" customHeight="1">
      <c r="B1837" s="40"/>
      <c r="C1837" s="3" t="s">
        <v>1400</v>
      </c>
      <c r="D1837" s="9" t="s">
        <v>1449</v>
      </c>
      <c r="I1837" s="44"/>
    </row>
    <row r="1838" ht="19.947476196289063" customHeight="1">
      <c r="B1838" s="40"/>
      <c r="C1838" s="3" t="s">
        <v>1402</v>
      </c>
      <c r="D1838" s="9" t="s">
        <v>1450</v>
      </c>
      <c r="I1838" s="44"/>
    </row>
    <row r="1839">
      <c r="B1839" s="40"/>
      <c r="I1839" s="44"/>
    </row>
    <row r="1840">
      <c r="B1840" s="40"/>
      <c r="C1840" s="34" t="s">
        <v>60</v>
      </c>
      <c r="I1840" s="44"/>
    </row>
    <row r="1841">
      <c r="B1841" s="40"/>
      <c r="I1841" s="44"/>
    </row>
    <row r="1842" ht="34.413623046875" customHeight="1">
      <c r="B1842" s="41" t="s">
        <v>1451</v>
      </c>
      <c r="C1842" s="32" t="s">
        <v>49</v>
      </c>
      <c r="D1842" s="31" t="s">
        <v>1452</v>
      </c>
      <c r="E1842" s="30"/>
      <c r="F1842" s="30"/>
      <c r="G1842" s="30"/>
      <c r="H1842" s="30"/>
      <c r="I1842" s="45"/>
    </row>
    <row r="1843" ht="34.413623046875" customHeight="1">
      <c r="B1843" s="40"/>
      <c r="C1843" s="3" t="s">
        <v>1453</v>
      </c>
      <c r="D1843" s="9" t="s">
        <v>1454</v>
      </c>
      <c r="I1843" s="44"/>
    </row>
    <row r="1844" ht="34.413623046875" customHeight="1">
      <c r="B1844" s="40"/>
      <c r="C1844" s="3" t="s">
        <v>1455</v>
      </c>
      <c r="D1844" s="9" t="s">
        <v>1456</v>
      </c>
      <c r="I1844" s="44"/>
    </row>
    <row r="1845" ht="48.879766845703124" customHeight="1">
      <c r="B1845" s="40"/>
      <c r="C1845" s="3" t="s">
        <v>1457</v>
      </c>
      <c r="D1845" s="9" t="s">
        <v>1458</v>
      </c>
      <c r="I1845" s="44"/>
    </row>
    <row r="1846" ht="19.947477722167967" customHeight="1">
      <c r="B1846" s="40"/>
      <c r="C1846" s="3" t="s">
        <v>284</v>
      </c>
      <c r="D1846" s="9" t="s">
        <v>1459</v>
      </c>
      <c r="I1846" s="44"/>
    </row>
    <row r="1847">
      <c r="B1847" s="40"/>
      <c r="I1847" s="44"/>
    </row>
    <row r="1848">
      <c r="B1848" s="40"/>
      <c r="C1848" s="34" t="s">
        <v>60</v>
      </c>
      <c r="I1848" s="44"/>
    </row>
    <row r="1849">
      <c r="B1849" s="40"/>
      <c r="I1849" s="44"/>
    </row>
    <row r="1850" ht="34.413623046875" customHeight="1">
      <c r="B1850" s="41" t="s">
        <v>1460</v>
      </c>
      <c r="C1850" s="33" t="s">
        <v>219</v>
      </c>
      <c r="D1850" s="31" t="s">
        <v>1461</v>
      </c>
      <c r="E1850" s="30"/>
      <c r="F1850" s="30"/>
      <c r="G1850" s="30"/>
      <c r="H1850" s="30"/>
      <c r="I1850" s="45"/>
    </row>
    <row r="1851">
      <c r="B1851" s="40"/>
      <c r="C1851" s="3" t="s">
        <v>221</v>
      </c>
      <c r="I1851" s="44"/>
    </row>
    <row r="1852">
      <c r="B1852" s="40"/>
      <c r="I1852" s="44"/>
    </row>
    <row r="1853">
      <c r="B1853" s="40"/>
      <c r="C1853" s="34" t="s">
        <v>60</v>
      </c>
      <c r="I1853" s="44"/>
    </row>
    <row r="1854">
      <c r="B1854" s="40"/>
      <c r="I1854" s="44"/>
    </row>
    <row r="1855" ht="19.947477722167967" customHeight="1">
      <c r="B1855" s="41" t="s">
        <v>1462</v>
      </c>
      <c r="C1855" s="33" t="s">
        <v>219</v>
      </c>
      <c r="D1855" s="31" t="s">
        <v>1463</v>
      </c>
      <c r="E1855" s="30"/>
      <c r="F1855" s="30"/>
      <c r="G1855" s="30"/>
      <c r="H1855" s="30"/>
      <c r="I1855" s="45"/>
    </row>
    <row r="1856">
      <c r="B1856" s="40"/>
      <c r="C1856" s="3" t="s">
        <v>221</v>
      </c>
      <c r="I1856" s="44"/>
    </row>
    <row r="1857">
      <c r="B1857" s="40"/>
      <c r="I1857" s="44"/>
    </row>
    <row r="1858">
      <c r="B1858" s="40"/>
      <c r="C1858" s="34" t="s">
        <v>60</v>
      </c>
      <c r="I1858" s="44"/>
    </row>
    <row r="1859">
      <c r="B1859" s="40"/>
      <c r="I1859" s="44"/>
    </row>
    <row r="1860" ht="19.947477722167967" customHeight="1">
      <c r="B1860" s="41" t="s">
        <v>1464</v>
      </c>
      <c r="C1860" s="32" t="s">
        <v>49</v>
      </c>
      <c r="D1860" s="31" t="s">
        <v>1465</v>
      </c>
      <c r="E1860" s="30"/>
      <c r="F1860" s="30"/>
      <c r="G1860" s="30"/>
      <c r="H1860" s="30"/>
      <c r="I1860" s="45"/>
    </row>
    <row r="1861" ht="19.947477722167967" customHeight="1">
      <c r="B1861" s="40"/>
      <c r="C1861" s="3" t="s">
        <v>1466</v>
      </c>
      <c r="D1861" s="9" t="s">
        <v>1467</v>
      </c>
      <c r="I1861" s="44"/>
    </row>
    <row r="1862" ht="34.413623046875" customHeight="1">
      <c r="B1862" s="40"/>
      <c r="C1862" s="3" t="s">
        <v>1468</v>
      </c>
      <c r="D1862" s="9" t="s">
        <v>1469</v>
      </c>
      <c r="I1862" s="44"/>
    </row>
    <row r="1863" ht="19.947477722167967" customHeight="1">
      <c r="B1863" s="40"/>
      <c r="C1863" s="3" t="s">
        <v>1470</v>
      </c>
      <c r="D1863" s="9" t="s">
        <v>1471</v>
      </c>
      <c r="I1863" s="44"/>
    </row>
    <row r="1864">
      <c r="B1864" s="40"/>
      <c r="I1864" s="44"/>
    </row>
    <row r="1865">
      <c r="B1865" s="40"/>
      <c r="C1865" s="34" t="s">
        <v>60</v>
      </c>
      <c r="I1865" s="44"/>
    </row>
    <row r="1866">
      <c r="B1866" s="40"/>
      <c r="I1866" s="44"/>
    </row>
    <row r="1867" ht="34.413623046875" customHeight="1">
      <c r="B1867" s="41" t="s">
        <v>1472</v>
      </c>
      <c r="C1867" s="32" t="s">
        <v>49</v>
      </c>
      <c r="D1867" s="31" t="s">
        <v>1473</v>
      </c>
      <c r="E1867" s="30"/>
      <c r="F1867" s="30"/>
      <c r="G1867" s="30"/>
      <c r="H1867" s="30"/>
      <c r="I1867" s="45"/>
    </row>
    <row r="1868" ht="34.413623046875" customHeight="1">
      <c r="B1868" s="40"/>
      <c r="C1868" s="3" t="s">
        <v>1474</v>
      </c>
      <c r="D1868" s="9" t="s">
        <v>1475</v>
      </c>
      <c r="I1868" s="44"/>
    </row>
    <row r="1869" ht="34.413623046875" customHeight="1">
      <c r="B1869" s="40"/>
      <c r="C1869" s="3" t="s">
        <v>1476</v>
      </c>
      <c r="D1869" s="9" t="s">
        <v>1477</v>
      </c>
      <c r="I1869" s="44"/>
    </row>
    <row r="1870" ht="48.879766845703124" customHeight="1">
      <c r="B1870" s="40"/>
      <c r="C1870" s="3" t="s">
        <v>1478</v>
      </c>
      <c r="D1870" s="9" t="s">
        <v>1479</v>
      </c>
      <c r="I1870" s="44"/>
    </row>
    <row r="1871">
      <c r="B1871" s="40"/>
      <c r="I1871" s="44"/>
    </row>
    <row r="1872">
      <c r="B1872" s="40"/>
      <c r="C1872" s="34" t="s">
        <v>60</v>
      </c>
      <c r="I1872" s="44"/>
    </row>
    <row r="1873">
      <c r="B1873" s="40"/>
      <c r="I1873" s="44"/>
    </row>
    <row r="1874" ht="19.947476196289063" customHeight="1">
      <c r="B1874" s="41" t="s">
        <v>1480</v>
      </c>
      <c r="C1874" s="32" t="s">
        <v>49</v>
      </c>
      <c r="D1874" s="31" t="s">
        <v>1481</v>
      </c>
      <c r="E1874" s="30"/>
      <c r="F1874" s="30"/>
      <c r="G1874" s="30"/>
      <c r="H1874" s="30"/>
      <c r="I1874" s="45"/>
    </row>
    <row r="1875" ht="48.879766845703124" customHeight="1">
      <c r="B1875" s="40"/>
      <c r="C1875" s="3" t="s">
        <v>1482</v>
      </c>
      <c r="D1875" s="9" t="s">
        <v>1483</v>
      </c>
      <c r="I1875" s="44"/>
    </row>
    <row r="1876" ht="48.879766845703124" customHeight="1">
      <c r="B1876" s="40"/>
      <c r="C1876" s="3" t="s">
        <v>1484</v>
      </c>
      <c r="D1876" s="9" t="s">
        <v>1485</v>
      </c>
      <c r="I1876" s="44"/>
    </row>
    <row r="1877" ht="34.413623046875" customHeight="1">
      <c r="B1877" s="40"/>
      <c r="C1877" s="3" t="s">
        <v>1382</v>
      </c>
      <c r="D1877" s="9" t="s">
        <v>1486</v>
      </c>
      <c r="I1877" s="44"/>
    </row>
    <row r="1878" ht="48.879766845703124" customHeight="1">
      <c r="B1878" s="40"/>
      <c r="C1878" s="3" t="s">
        <v>1487</v>
      </c>
      <c r="D1878" s="9" t="s">
        <v>1488</v>
      </c>
      <c r="I1878" s="44"/>
    </row>
    <row r="1879" ht="48.879766845703124" customHeight="1">
      <c r="B1879" s="40"/>
      <c r="C1879" s="3" t="s">
        <v>1436</v>
      </c>
      <c r="D1879" s="9" t="s">
        <v>1489</v>
      </c>
      <c r="I1879" s="44"/>
    </row>
    <row r="1880" ht="48.879766845703124" customHeight="1">
      <c r="B1880" s="40"/>
      <c r="C1880" s="3" t="s">
        <v>1490</v>
      </c>
      <c r="D1880" s="9" t="s">
        <v>1491</v>
      </c>
      <c r="I1880" s="44"/>
    </row>
    <row r="1881" ht="34.413623046875" customHeight="1">
      <c r="B1881" s="40"/>
      <c r="C1881" s="3" t="s">
        <v>1394</v>
      </c>
      <c r="D1881" s="9" t="s">
        <v>1492</v>
      </c>
      <c r="I1881" s="44"/>
    </row>
    <row r="1882" ht="19.947477722167967" customHeight="1">
      <c r="B1882" s="40"/>
      <c r="C1882" s="3" t="s">
        <v>1493</v>
      </c>
      <c r="D1882" s="9" t="s">
        <v>1494</v>
      </c>
      <c r="I1882" s="44"/>
    </row>
    <row r="1883" ht="19.947477722167967" customHeight="1">
      <c r="B1883" s="40"/>
      <c r="C1883" s="3" t="s">
        <v>1478</v>
      </c>
      <c r="D1883" s="9" t="s">
        <v>1495</v>
      </c>
      <c r="I1883" s="44"/>
    </row>
    <row r="1884" ht="19.947477722167967" customHeight="1">
      <c r="B1884" s="40"/>
      <c r="C1884" s="3" t="s">
        <v>1496</v>
      </c>
      <c r="D1884" s="9" t="s">
        <v>1497</v>
      </c>
      <c r="I1884" s="44"/>
    </row>
    <row r="1885" ht="19.947477722167967" customHeight="1">
      <c r="B1885" s="40"/>
      <c r="C1885" s="3" t="s">
        <v>1402</v>
      </c>
      <c r="D1885" s="9" t="s">
        <v>1498</v>
      </c>
      <c r="I1885" s="44"/>
    </row>
    <row r="1886">
      <c r="B1886" s="40"/>
      <c r="I1886" s="44"/>
    </row>
    <row r="1887">
      <c r="B1887" s="40"/>
      <c r="C1887" s="34" t="s">
        <v>60</v>
      </c>
      <c r="I1887" s="44"/>
    </row>
    <row r="1888">
      <c r="B1888" s="40"/>
      <c r="I1888" s="44"/>
    </row>
    <row r="1889" ht="19.947476196289063" customHeight="1">
      <c r="B1889" s="41" t="s">
        <v>1499</v>
      </c>
      <c r="C1889" s="32" t="s">
        <v>49</v>
      </c>
      <c r="D1889" s="31" t="s">
        <v>1500</v>
      </c>
      <c r="E1889" s="30"/>
      <c r="F1889" s="30"/>
      <c r="G1889" s="30"/>
      <c r="H1889" s="30"/>
      <c r="I1889" s="45"/>
      <c r="J1889" s="29" t="str">
        <f>HYPERLINK("#'Ändringshistorik'!C83", "Ändringshistorik: [132]")</f>
        <v>Ändringshistorik: [132]</v>
      </c>
    </row>
    <row r="1890" ht="19.947477722167967" customHeight="1">
      <c r="B1890" s="40"/>
      <c r="C1890" s="3" t="s">
        <v>1382</v>
      </c>
      <c r="D1890" s="9" t="s">
        <v>1501</v>
      </c>
      <c r="I1890" s="44"/>
    </row>
    <row r="1891" ht="48.879766845703124" customHeight="1">
      <c r="B1891" s="40"/>
      <c r="C1891" s="3" t="s">
        <v>1487</v>
      </c>
      <c r="D1891" s="9" t="s">
        <v>1502</v>
      </c>
      <c r="I1891" s="44"/>
    </row>
    <row r="1892" ht="34.413623046875" customHeight="1">
      <c r="B1892" s="40"/>
      <c r="C1892" s="3" t="s">
        <v>1503</v>
      </c>
      <c r="D1892" s="9" t="s">
        <v>1504</v>
      </c>
      <c r="I1892" s="44"/>
    </row>
    <row r="1893" ht="19.947477722167967" customHeight="1">
      <c r="B1893" s="40"/>
      <c r="C1893" s="3" t="s">
        <v>1384</v>
      </c>
      <c r="D1893" s="9" t="s">
        <v>1505</v>
      </c>
      <c r="I1893" s="44"/>
    </row>
    <row r="1894" ht="34.413623046875" customHeight="1">
      <c r="B1894" s="40"/>
      <c r="C1894" s="3" t="s">
        <v>1506</v>
      </c>
      <c r="D1894" s="9" t="s">
        <v>1507</v>
      </c>
      <c r="I1894" s="44"/>
    </row>
    <row r="1895">
      <c r="B1895" s="40"/>
      <c r="I1895" s="44"/>
    </row>
    <row r="1896">
      <c r="B1896" s="40"/>
      <c r="C1896" s="34" t="s">
        <v>60</v>
      </c>
      <c r="I1896" s="44"/>
    </row>
    <row r="1897">
      <c r="B1897" s="40"/>
      <c r="I1897" s="44"/>
    </row>
    <row r="1898" ht="34.413623046875" customHeight="1">
      <c r="B1898" s="41" t="s">
        <v>1508</v>
      </c>
      <c r="C1898" s="32" t="s">
        <v>49</v>
      </c>
      <c r="D1898" s="31" t="s">
        <v>1509</v>
      </c>
      <c r="E1898" s="30"/>
      <c r="F1898" s="30"/>
      <c r="G1898" s="30"/>
      <c r="H1898" s="30"/>
      <c r="I1898" s="45"/>
    </row>
    <row r="1899" ht="19.947476196289063" customHeight="1">
      <c r="B1899" s="40"/>
      <c r="C1899" s="3" t="s">
        <v>1510</v>
      </c>
      <c r="D1899" s="9" t="s">
        <v>1144</v>
      </c>
      <c r="I1899" s="44"/>
    </row>
    <row r="1900" ht="19.947476196289063" customHeight="1">
      <c r="B1900" s="40"/>
      <c r="C1900" s="3" t="s">
        <v>1511</v>
      </c>
      <c r="D1900" s="9" t="s">
        <v>1146</v>
      </c>
      <c r="I1900" s="44"/>
    </row>
    <row r="1901" ht="19.947476196289063" customHeight="1">
      <c r="B1901" s="40"/>
      <c r="C1901" s="3" t="s">
        <v>1512</v>
      </c>
      <c r="D1901" s="9" t="s">
        <v>1148</v>
      </c>
      <c r="I1901" s="44"/>
    </row>
    <row r="1902" ht="19.947476196289063" customHeight="1">
      <c r="B1902" s="40"/>
      <c r="C1902" s="3" t="s">
        <v>1513</v>
      </c>
      <c r="D1902" s="9" t="s">
        <v>1150</v>
      </c>
      <c r="I1902" s="44"/>
    </row>
    <row r="1903" ht="19.947476196289063" customHeight="1">
      <c r="B1903" s="40"/>
      <c r="C1903" s="3" t="s">
        <v>1514</v>
      </c>
      <c r="D1903" s="9" t="s">
        <v>1152</v>
      </c>
      <c r="I1903" s="44"/>
    </row>
    <row r="1904" ht="19.947476196289063" customHeight="1">
      <c r="B1904" s="40"/>
      <c r="C1904" s="3" t="s">
        <v>1515</v>
      </c>
      <c r="D1904" s="9" t="s">
        <v>1516</v>
      </c>
      <c r="I1904" s="44"/>
    </row>
    <row r="1905" ht="19.947476196289063" customHeight="1">
      <c r="B1905" s="40"/>
      <c r="C1905" s="3" t="s">
        <v>1517</v>
      </c>
      <c r="D1905" s="9" t="s">
        <v>1518</v>
      </c>
      <c r="I1905" s="44"/>
    </row>
    <row r="1906" ht="19.947476196289063" customHeight="1">
      <c r="B1906" s="40"/>
      <c r="C1906" s="3" t="s">
        <v>1519</v>
      </c>
      <c r="D1906" s="9" t="s">
        <v>1520</v>
      </c>
      <c r="I1906" s="44"/>
    </row>
    <row r="1907" ht="19.947476196289063" customHeight="1">
      <c r="B1907" s="40"/>
      <c r="C1907" s="3" t="s">
        <v>1521</v>
      </c>
      <c r="D1907" s="9" t="s">
        <v>1522</v>
      </c>
      <c r="I1907" s="44"/>
    </row>
    <row r="1908" ht="19.947476196289063" customHeight="1">
      <c r="B1908" s="40"/>
      <c r="C1908" s="3" t="s">
        <v>1523</v>
      </c>
      <c r="D1908" s="9" t="s">
        <v>1524</v>
      </c>
      <c r="I1908" s="44"/>
    </row>
    <row r="1909">
      <c r="B1909" s="40"/>
      <c r="I1909" s="44"/>
    </row>
    <row r="1910">
      <c r="B1910" s="40"/>
      <c r="C1910" s="34" t="s">
        <v>60</v>
      </c>
      <c r="I1910" s="44"/>
    </row>
    <row r="1911">
      <c r="B1911" s="40"/>
      <c r="I1911" s="44"/>
    </row>
    <row r="1912" ht="63.34591064453125" customHeight="1">
      <c r="B1912" s="41" t="s">
        <v>1525</v>
      </c>
      <c r="C1912" s="32" t="s">
        <v>49</v>
      </c>
      <c r="D1912" s="31" t="s">
        <v>1526</v>
      </c>
      <c r="E1912" s="30"/>
      <c r="F1912" s="30"/>
      <c r="G1912" s="30"/>
      <c r="H1912" s="30"/>
      <c r="I1912" s="45"/>
    </row>
    <row r="1913" ht="19.947476196289063" customHeight="1">
      <c r="B1913" s="40"/>
      <c r="C1913" s="3" t="s">
        <v>1527</v>
      </c>
      <c r="D1913" s="9" t="s">
        <v>1528</v>
      </c>
      <c r="I1913" s="44"/>
    </row>
    <row r="1914" ht="19.947476196289063" customHeight="1">
      <c r="B1914" s="40"/>
      <c r="C1914" s="3" t="s">
        <v>1529</v>
      </c>
      <c r="D1914" s="9" t="s">
        <v>1530</v>
      </c>
      <c r="I1914" s="44"/>
    </row>
    <row r="1915" ht="19.947476196289063" customHeight="1">
      <c r="B1915" s="40"/>
      <c r="C1915" s="3" t="s">
        <v>1531</v>
      </c>
      <c r="D1915" s="9" t="s">
        <v>1532</v>
      </c>
      <c r="I1915" s="44"/>
    </row>
    <row r="1916">
      <c r="B1916" s="40"/>
      <c r="I1916" s="44"/>
    </row>
    <row r="1917">
      <c r="B1917" s="40"/>
      <c r="C1917" s="34" t="s">
        <v>60</v>
      </c>
      <c r="I1917" s="44"/>
    </row>
    <row r="1918">
      <c r="B1918" s="40"/>
      <c r="I1918" s="44"/>
    </row>
    <row r="1919" ht="19.947477722167967" customHeight="1">
      <c r="B1919" s="41" t="s">
        <v>1533</v>
      </c>
      <c r="C1919" s="32" t="s">
        <v>49</v>
      </c>
      <c r="D1919" s="31" t="s">
        <v>1534</v>
      </c>
      <c r="E1919" s="30"/>
      <c r="F1919" s="30"/>
      <c r="G1919" s="30"/>
      <c r="H1919" s="30"/>
      <c r="I1919" s="45"/>
    </row>
    <row r="1920" ht="19.947476196289063" customHeight="1">
      <c r="B1920" s="40"/>
      <c r="C1920" s="3" t="s">
        <v>1535</v>
      </c>
      <c r="D1920" s="9" t="s">
        <v>1536</v>
      </c>
      <c r="I1920" s="44"/>
    </row>
    <row r="1921" ht="19.947476196289063" customHeight="1">
      <c r="B1921" s="40"/>
      <c r="C1921" s="3" t="s">
        <v>1537</v>
      </c>
      <c r="D1921" s="9" t="s">
        <v>1538</v>
      </c>
      <c r="I1921" s="44"/>
    </row>
    <row r="1922" ht="19.947476196289063" customHeight="1">
      <c r="B1922" s="40"/>
      <c r="C1922" s="3" t="s">
        <v>1539</v>
      </c>
      <c r="D1922" s="9" t="s">
        <v>1540</v>
      </c>
      <c r="I1922" s="44"/>
    </row>
    <row r="1923" ht="19.947476196289063" customHeight="1">
      <c r="B1923" s="40"/>
      <c r="C1923" s="3" t="s">
        <v>1541</v>
      </c>
      <c r="D1923" s="9" t="s">
        <v>1542</v>
      </c>
      <c r="I1923" s="44"/>
    </row>
    <row r="1924" ht="19.947476196289063" customHeight="1">
      <c r="B1924" s="40"/>
      <c r="C1924" s="3" t="s">
        <v>1543</v>
      </c>
      <c r="D1924" s="9" t="s">
        <v>1544</v>
      </c>
      <c r="I1924" s="44"/>
    </row>
    <row r="1925" ht="19.947476196289063" customHeight="1">
      <c r="B1925" s="40"/>
      <c r="C1925" s="3" t="s">
        <v>1545</v>
      </c>
      <c r="D1925" s="9" t="s">
        <v>1546</v>
      </c>
      <c r="I1925" s="44"/>
    </row>
    <row r="1926" ht="19.947476196289063" customHeight="1">
      <c r="B1926" s="40"/>
      <c r="C1926" s="3" t="s">
        <v>1547</v>
      </c>
      <c r="D1926" s="9" t="s">
        <v>1548</v>
      </c>
      <c r="I1926" s="44"/>
    </row>
    <row r="1927" ht="19.947476196289063" customHeight="1">
      <c r="B1927" s="40"/>
      <c r="C1927" s="3" t="s">
        <v>1549</v>
      </c>
      <c r="D1927" s="9" t="s">
        <v>1550</v>
      </c>
      <c r="I1927" s="44"/>
    </row>
    <row r="1928" ht="19.947476196289063" customHeight="1">
      <c r="B1928" s="40"/>
      <c r="C1928" s="3" t="s">
        <v>1551</v>
      </c>
      <c r="D1928" s="9" t="s">
        <v>1552</v>
      </c>
      <c r="I1928" s="44"/>
    </row>
    <row r="1929">
      <c r="B1929" s="40"/>
      <c r="I1929" s="44"/>
    </row>
    <row r="1930">
      <c r="B1930" s="40"/>
      <c r="C1930" s="34" t="s">
        <v>60</v>
      </c>
      <c r="I1930" s="44"/>
    </row>
    <row r="1931">
      <c r="B1931" s="40"/>
      <c r="I1931" s="44"/>
    </row>
    <row r="1932" ht="19.947476196289063" customHeight="1">
      <c r="B1932" s="41" t="s">
        <v>1074</v>
      </c>
      <c r="C1932" s="33" t="s">
        <v>219</v>
      </c>
      <c r="D1932" s="31" t="s">
        <v>1553</v>
      </c>
      <c r="E1932" s="30"/>
      <c r="F1932" s="30"/>
      <c r="G1932" s="30"/>
      <c r="H1932" s="30"/>
      <c r="I1932" s="45"/>
    </row>
    <row r="1933">
      <c r="B1933" s="40"/>
      <c r="C1933" s="3" t="s">
        <v>221</v>
      </c>
      <c r="I1933" s="44"/>
    </row>
    <row r="1934">
      <c r="B1934" s="40"/>
      <c r="I1934" s="44"/>
    </row>
    <row r="1935">
      <c r="B1935" s="40"/>
      <c r="C1935" s="7" t="s">
        <v>55</v>
      </c>
      <c r="I1935" s="44"/>
    </row>
    <row r="1936">
      <c r="B1936" s="42"/>
      <c r="C1936" s="38"/>
      <c r="D1936" s="38"/>
      <c r="E1936" s="38"/>
      <c r="F1936" s="38"/>
      <c r="G1936" s="38"/>
      <c r="H1936" s="38"/>
      <c r="I1936" s="46"/>
    </row>
    <row r="1937"/>
    <row r="1938">
      <c r="B1938" s="4" t="s">
        <v>82</v>
      </c>
    </row>
    <row r="1939" ht="19.947476196289063" customHeight="1">
      <c r="B1939" s="53" t="s">
        <v>1554</v>
      </c>
      <c r="C1939" s="36" t="s">
        <v>1555</v>
      </c>
      <c r="D1939" s="37"/>
      <c r="E1939" s="37"/>
      <c r="F1939" s="37"/>
      <c r="G1939" s="37"/>
      <c r="H1939" s="37"/>
      <c r="I1939" s="43"/>
    </row>
    <row r="1940" ht="19.947476196289063" customHeight="1">
      <c r="B1940" s="54" t="s">
        <v>1556</v>
      </c>
      <c r="C1940" s="31" t="s">
        <v>1299</v>
      </c>
      <c r="D1940" s="30"/>
      <c r="I1940" s="44"/>
    </row>
    <row r="1941" ht="19.947476196289063" customHeight="1">
      <c r="B1941" s="54" t="s">
        <v>1557</v>
      </c>
      <c r="C1941" s="31" t="s">
        <v>1107</v>
      </c>
      <c r="D1941" s="30"/>
      <c r="I1941" s="44"/>
    </row>
    <row r="1942" ht="19.947476196289063" customHeight="1">
      <c r="B1942" s="54" t="s">
        <v>1558</v>
      </c>
      <c r="C1942" s="31" t="s">
        <v>1559</v>
      </c>
      <c r="D1942" s="30"/>
      <c r="I1942" s="44"/>
      <c r="J1942" s="29" t="str">
        <f>HYPERLINK("#'Ändringshistorik'!C146", "Ändringshistorik: [42]")</f>
        <v>Ändringshistorik: [42]</v>
      </c>
    </row>
    <row r="1943" ht="19.947476196289063" customHeight="1">
      <c r="B1943" s="54" t="s">
        <v>1560</v>
      </c>
      <c r="C1943" s="31" t="s">
        <v>1561</v>
      </c>
      <c r="D1943" s="30"/>
      <c r="I1943" s="44"/>
      <c r="J1943" s="29" t="str">
        <f>HYPERLINK("#'Ändringshistorik'!C147", "Ändringshistorik: [43]")</f>
        <v>Ändringshistorik: [43]</v>
      </c>
    </row>
    <row r="1944" ht="34.413623046875" customHeight="1">
      <c r="B1944" s="54" t="s">
        <v>1562</v>
      </c>
      <c r="C1944" s="31" t="s">
        <v>1563</v>
      </c>
      <c r="D1944" s="30"/>
      <c r="I1944" s="44"/>
      <c r="J1944" s="29" t="str">
        <f>HYPERLINK("#'Ändringshistorik'!C148", "Ändringshistorik: [44]")</f>
        <v>Ändringshistorik: [44]</v>
      </c>
    </row>
    <row r="1945" ht="19.947476196289063" customHeight="1">
      <c r="B1945" s="54" t="s">
        <v>1564</v>
      </c>
      <c r="C1945" s="31" t="s">
        <v>1565</v>
      </c>
      <c r="D1945" s="30"/>
      <c r="I1945" s="44"/>
      <c r="J1945" s="29" t="str">
        <f>HYPERLINK("#'Ändringshistorik'!C149", "Ändringshistorik: [45]")</f>
        <v>Ändringshistorik: [45]</v>
      </c>
    </row>
    <row r="1946" ht="19.947476196289063" customHeight="1">
      <c r="B1946" s="54" t="s">
        <v>1566</v>
      </c>
      <c r="C1946" s="31" t="s">
        <v>1567</v>
      </c>
      <c r="D1946" s="30"/>
      <c r="I1946" s="44"/>
      <c r="J1946" s="29" t="str">
        <f>HYPERLINK("#'Ändringshistorik'!C150", "Ändringshistorik: [46]")</f>
        <v>Ändringshistorik: [46]</v>
      </c>
    </row>
    <row r="1947" ht="19.947476196289063" customHeight="1">
      <c r="B1947" s="54" t="s">
        <v>1568</v>
      </c>
      <c r="C1947" s="31" t="s">
        <v>1358</v>
      </c>
      <c r="D1947" s="30"/>
      <c r="I1947" s="44"/>
      <c r="J1947" s="29" t="str">
        <f>HYPERLINK("#'Ändringshistorik'!C151", "Ändringshistorik: [47]")</f>
        <v>Ändringshistorik: [47]</v>
      </c>
    </row>
    <row r="1948" ht="19.947476196289063" customHeight="1">
      <c r="B1948" s="54" t="s">
        <v>1569</v>
      </c>
      <c r="C1948" s="31" t="s">
        <v>1570</v>
      </c>
      <c r="D1948" s="30"/>
      <c r="I1948" s="44"/>
      <c r="J1948" s="29" t="str">
        <f>HYPERLINK("#'Ändringshistorik'!C161", "Ändringshistorik: [57]")</f>
        <v>Ändringshistorik: [57]</v>
      </c>
    </row>
    <row r="1949" ht="19.947476196289063" customHeight="1">
      <c r="B1949" s="54" t="s">
        <v>1571</v>
      </c>
      <c r="C1949" s="31" t="s">
        <v>1572</v>
      </c>
      <c r="D1949" s="30"/>
      <c r="I1949" s="44"/>
      <c r="J1949" s="29" t="str">
        <f>HYPERLINK("#'Ändringshistorik'!C162", "Ändringshistorik: [58]")</f>
        <v>Ändringshistorik: [58]</v>
      </c>
    </row>
    <row r="1950" ht="19.947476196289063" customHeight="1">
      <c r="B1950" s="54" t="s">
        <v>1573</v>
      </c>
      <c r="C1950" s="31" t="s">
        <v>1574</v>
      </c>
      <c r="D1950" s="30"/>
      <c r="I1950" s="44"/>
      <c r="J1950" s="29" t="str">
        <f>HYPERLINK("#'Ändringshistorik'!C163", "Ändringshistorik: [59]")</f>
        <v>Ändringshistorik: [59]</v>
      </c>
    </row>
    <row r="1951" ht="19.947476196289063" customHeight="1">
      <c r="B1951" s="54" t="s">
        <v>1575</v>
      </c>
      <c r="C1951" s="31" t="s">
        <v>1576</v>
      </c>
      <c r="D1951" s="30"/>
      <c r="I1951" s="44"/>
      <c r="J1951" s="29" t="str">
        <f>HYPERLINK("#'Ändringshistorik'!C164", "Ändringshistorik: [60]")</f>
        <v>Ändringshistorik: [60]</v>
      </c>
    </row>
    <row r="1952" ht="19.947476196289063" customHeight="1">
      <c r="B1952" s="54" t="s">
        <v>1577</v>
      </c>
      <c r="C1952" s="31" t="s">
        <v>1578</v>
      </c>
      <c r="D1952" s="30"/>
      <c r="I1952" s="44"/>
      <c r="J1952" s="29" t="str">
        <f>HYPERLINK("#'Ändringshistorik'!C165", "Ändringshistorik: [61]")</f>
        <v>Ändringshistorik: [61]</v>
      </c>
    </row>
    <row r="1953" ht="19.947476196289063" customHeight="1">
      <c r="B1953" s="54" t="s">
        <v>1579</v>
      </c>
      <c r="C1953" s="31" t="s">
        <v>1580</v>
      </c>
      <c r="D1953" s="30"/>
      <c r="I1953" s="44"/>
      <c r="J1953" s="29" t="str">
        <f>HYPERLINK("#'Ändringshistorik'!C166", "Ändringshistorik: [62]")</f>
        <v>Ändringshistorik: [62]</v>
      </c>
    </row>
    <row r="1954" ht="19.947476196289063" customHeight="1">
      <c r="B1954" s="54" t="s">
        <v>1581</v>
      </c>
      <c r="C1954" s="31" t="s">
        <v>1582</v>
      </c>
      <c r="D1954" s="30"/>
      <c r="I1954" s="44"/>
      <c r="J1954" s="29" t="str">
        <f>HYPERLINK("#'Ändringshistorik'!C167", "Ändringshistorik: [63]")</f>
        <v>Ändringshistorik: [63]</v>
      </c>
    </row>
    <row r="1955" ht="19.947476196289063" customHeight="1">
      <c r="B1955" s="54" t="s">
        <v>1583</v>
      </c>
      <c r="C1955" s="31" t="s">
        <v>1584</v>
      </c>
      <c r="D1955" s="30"/>
      <c r="I1955" s="44"/>
      <c r="J1955" s="29" t="str">
        <f>HYPERLINK("#'Ändringshistorik'!C168", "Ändringshistorik: [64]")</f>
        <v>Ändringshistorik: [64]</v>
      </c>
    </row>
    <row r="1956" ht="19.947476196289063" customHeight="1">
      <c r="B1956" s="54" t="s">
        <v>1585</v>
      </c>
      <c r="C1956" s="31" t="s">
        <v>1586</v>
      </c>
      <c r="D1956" s="30"/>
      <c r="I1956" s="44"/>
      <c r="J1956" s="29" t="str">
        <f>HYPERLINK("#'Ändringshistorik'!C169", "Ändringshistorik: [65]")</f>
        <v>Ändringshistorik: [65]</v>
      </c>
    </row>
    <row r="1957" ht="19.947476196289063" customHeight="1">
      <c r="B1957" s="54" t="s">
        <v>1587</v>
      </c>
      <c r="C1957" s="31" t="s">
        <v>1588</v>
      </c>
      <c r="D1957" s="30"/>
      <c r="I1957" s="44"/>
      <c r="J1957" s="29" t="str">
        <f>HYPERLINK("#'Ändringshistorik'!C170", "Ändringshistorik: [66]")</f>
        <v>Ändringshistorik: [66]</v>
      </c>
    </row>
    <row r="1958" ht="19.947476196289063" customHeight="1">
      <c r="B1958" s="54" t="s">
        <v>1589</v>
      </c>
      <c r="C1958" s="31" t="s">
        <v>1590</v>
      </c>
      <c r="D1958" s="30"/>
      <c r="I1958" s="44"/>
      <c r="J1958" s="29" t="str">
        <f>HYPERLINK("#'Ändringshistorik'!C171", "Ändringshistorik: [67]")</f>
        <v>Ändringshistorik: [67]</v>
      </c>
    </row>
    <row r="1959" ht="19.947476196289063" customHeight="1">
      <c r="B1959" s="54" t="s">
        <v>1591</v>
      </c>
      <c r="C1959" s="31" t="s">
        <v>1592</v>
      </c>
      <c r="D1959" s="30"/>
      <c r="I1959" s="44"/>
    </row>
    <row r="1960" ht="19.947476196289063" customHeight="1">
      <c r="B1960" s="54" t="s">
        <v>1593</v>
      </c>
      <c r="C1960" s="31" t="s">
        <v>1594</v>
      </c>
      <c r="D1960" s="30"/>
      <c r="I1960" s="44"/>
    </row>
    <row r="1961" ht="19.947476196289063" customHeight="1">
      <c r="B1961" s="54" t="s">
        <v>1595</v>
      </c>
      <c r="C1961" s="31" t="s">
        <v>1596</v>
      </c>
      <c r="D1961" s="30"/>
      <c r="I1961" s="44"/>
    </row>
    <row r="1962" ht="19.947476196289063" customHeight="1">
      <c r="B1962" s="54" t="s">
        <v>1597</v>
      </c>
      <c r="C1962" s="31" t="s">
        <v>1598</v>
      </c>
      <c r="D1962" s="30"/>
      <c r="I1962" s="44"/>
    </row>
    <row r="1963" ht="19.947476196289063" customHeight="1">
      <c r="B1963" s="54" t="s">
        <v>1599</v>
      </c>
      <c r="C1963" s="31" t="s">
        <v>1600</v>
      </c>
      <c r="D1963" s="30"/>
      <c r="I1963" s="44"/>
    </row>
    <row r="1964" ht="19.947476196289063" customHeight="1">
      <c r="B1964" s="54" t="s">
        <v>1601</v>
      </c>
      <c r="C1964" s="31" t="s">
        <v>1602</v>
      </c>
      <c r="D1964" s="30"/>
      <c r="I1964" s="44"/>
    </row>
    <row r="1965" ht="19.947476196289063" customHeight="1">
      <c r="B1965" s="54" t="s">
        <v>1603</v>
      </c>
      <c r="C1965" s="31" t="s">
        <v>1604</v>
      </c>
      <c r="D1965" s="30"/>
      <c r="I1965" s="44"/>
    </row>
    <row r="1966" ht="19.947476196289063" customHeight="1">
      <c r="B1966" s="54" t="s">
        <v>1605</v>
      </c>
      <c r="C1966" s="31" t="s">
        <v>1606</v>
      </c>
      <c r="D1966" s="30"/>
      <c r="I1966" s="44"/>
    </row>
    <row r="1967" ht="19.947476196289063" customHeight="1">
      <c r="B1967" s="54" t="s">
        <v>1607</v>
      </c>
      <c r="C1967" s="31" t="s">
        <v>1608</v>
      </c>
      <c r="D1967" s="30"/>
      <c r="I1967" s="44"/>
    </row>
    <row r="1968" ht="19.947476196289063" customHeight="1">
      <c r="B1968" s="54" t="s">
        <v>1609</v>
      </c>
      <c r="C1968" s="31" t="s">
        <v>1610</v>
      </c>
      <c r="D1968" s="30"/>
      <c r="I1968" s="44"/>
    </row>
    <row r="1969" ht="19.947476196289063" customHeight="1">
      <c r="B1969" s="55" t="s">
        <v>1611</v>
      </c>
      <c r="C1969" s="51" t="s">
        <v>1612</v>
      </c>
      <c r="D1969" s="52"/>
      <c r="E1969" s="38"/>
      <c r="F1969" s="38"/>
      <c r="G1969" s="38"/>
      <c r="H1969" s="38"/>
      <c r="I1969" s="46"/>
    </row>
    <row r="1970"/>
    <row r="1971"/>
    <row r="1972"/>
    <row r="1973" ht="34.413623046875" customHeight="1">
      <c r="A1973" s="9" t="s">
        <v>20</v>
      </c>
    </row>
    <row r="1974">
      <c r="A1974" s="28" t="s">
        <v>1613</v>
      </c>
      <c r="B1974" s="4" t="s">
        <v>47</v>
      </c>
    </row>
    <row r="1975" ht="19.947476196289063" customHeight="1">
      <c r="B1975" s="39" t="s">
        <v>750</v>
      </c>
      <c r="C1975" s="56" t="s">
        <v>684</v>
      </c>
      <c r="D1975" s="36" t="s">
        <v>1614</v>
      </c>
      <c r="E1975" s="37"/>
      <c r="F1975" s="37"/>
      <c r="G1975" s="37"/>
      <c r="H1975" s="37"/>
      <c r="I1975" s="43"/>
      <c r="J1975" s="29" t="str">
        <f>HYPERLINK("#'Ändringshistorik'!C77", "Ändringshistorik: [172] ,[173]")</f>
        <v>Ändringshistorik: [172] ,[173]</v>
      </c>
    </row>
    <row r="1976">
      <c r="B1976" s="40"/>
      <c r="C1976" s="3" t="s">
        <v>1615</v>
      </c>
      <c r="I1976" s="44"/>
    </row>
    <row r="1977">
      <c r="B1977" s="40"/>
      <c r="I1977" s="44"/>
    </row>
    <row r="1978">
      <c r="B1978" s="40"/>
      <c r="C1978" s="34" t="s">
        <v>60</v>
      </c>
      <c r="I1978" s="44"/>
    </row>
    <row r="1979">
      <c r="B1979" s="40"/>
      <c r="I1979" s="44"/>
    </row>
    <row r="1980" ht="48.879766845703124" customHeight="1">
      <c r="B1980" s="41" t="s">
        <v>1616</v>
      </c>
      <c r="C1980" s="33" t="s">
        <v>684</v>
      </c>
      <c r="D1980" s="31" t="s">
        <v>1617</v>
      </c>
      <c r="E1980" s="30"/>
      <c r="F1980" s="30"/>
      <c r="G1980" s="30"/>
      <c r="H1980" s="30"/>
      <c r="I1980" s="45"/>
    </row>
    <row r="1981">
      <c r="B1981" s="40"/>
      <c r="C1981" s="3" t="s">
        <v>749</v>
      </c>
      <c r="I1981" s="44"/>
    </row>
    <row r="1982">
      <c r="B1982" s="40"/>
      <c r="I1982" s="44"/>
    </row>
    <row r="1983">
      <c r="B1983" s="40"/>
      <c r="C1983" s="34" t="s">
        <v>60</v>
      </c>
      <c r="I1983" s="44"/>
    </row>
    <row r="1984">
      <c r="B1984" s="40"/>
      <c r="I1984" s="44"/>
    </row>
    <row r="1985" ht="48.879766845703124" customHeight="1">
      <c r="B1985" s="41" t="s">
        <v>1618</v>
      </c>
      <c r="C1985" s="33" t="s">
        <v>684</v>
      </c>
      <c r="D1985" s="31" t="s">
        <v>1619</v>
      </c>
      <c r="E1985" s="30"/>
      <c r="F1985" s="30"/>
      <c r="G1985" s="30"/>
      <c r="H1985" s="30"/>
      <c r="I1985" s="45"/>
    </row>
    <row r="1986">
      <c r="B1986" s="40"/>
      <c r="C1986" s="3" t="s">
        <v>749</v>
      </c>
      <c r="I1986" s="44"/>
    </row>
    <row r="1987">
      <c r="B1987" s="40"/>
      <c r="I1987" s="44"/>
    </row>
    <row r="1988">
      <c r="B1988" s="40"/>
      <c r="C1988" s="34" t="s">
        <v>60</v>
      </c>
      <c r="I1988" s="44"/>
    </row>
    <row r="1989">
      <c r="B1989" s="40"/>
      <c r="C1989" s="60" t="str">
        <f>HYPERLINK("#'Json-dokumentation'!A3339", "Fotnot: (**)")</f>
        <v>Fotnot: (**)</v>
      </c>
      <c r="I1989" s="44"/>
    </row>
    <row r="1990">
      <c r="B1990" s="40"/>
      <c r="I1990" s="44"/>
    </row>
    <row r="1991" ht="48.879766845703124" customHeight="1">
      <c r="B1991" s="41" t="s">
        <v>1620</v>
      </c>
      <c r="C1991" s="33" t="s">
        <v>684</v>
      </c>
      <c r="D1991" s="31" t="s">
        <v>1621</v>
      </c>
      <c r="E1991" s="30"/>
      <c r="F1991" s="30"/>
      <c r="G1991" s="30"/>
      <c r="H1991" s="30"/>
      <c r="I1991" s="45"/>
    </row>
    <row r="1992">
      <c r="B1992" s="40"/>
      <c r="C1992" s="3" t="s">
        <v>749</v>
      </c>
      <c r="I1992" s="44"/>
    </row>
    <row r="1993">
      <c r="B1993" s="40"/>
      <c r="I1993" s="44"/>
    </row>
    <row r="1994">
      <c r="B1994" s="40"/>
      <c r="C1994" s="34" t="s">
        <v>60</v>
      </c>
      <c r="I1994" s="44"/>
    </row>
    <row r="1995">
      <c r="B1995" s="40"/>
      <c r="I1995" s="44"/>
    </row>
    <row r="1996" ht="106.7443359375" customHeight="1">
      <c r="B1996" s="41" t="s">
        <v>1622</v>
      </c>
      <c r="C1996" s="33" t="str">
        <f>HYPERLINK("#'Json-dokumentation'!A3043", "Ett eller flera element av typen 'DagligVikt'")</f>
        <v>Ett eller flera element av typen 'DagligVikt'</v>
      </c>
      <c r="D1996" s="31" t="s">
        <v>1623</v>
      </c>
      <c r="E1996" s="30"/>
      <c r="F1996" s="30"/>
      <c r="G1996" s="30"/>
      <c r="H1996" s="30"/>
      <c r="I1996" s="45"/>
    </row>
    <row r="1997">
      <c r="B1997" s="40"/>
      <c r="C1997" s="34" t="s">
        <v>60</v>
      </c>
      <c r="I1997" s="44"/>
    </row>
    <row r="1998">
      <c r="B1998" s="42"/>
      <c r="C1998" s="38"/>
      <c r="D1998" s="38"/>
      <c r="E1998" s="38"/>
      <c r="F1998" s="38"/>
      <c r="G1998" s="38"/>
      <c r="H1998" s="38"/>
      <c r="I1998" s="46"/>
    </row>
    <row r="1999"/>
    <row r="2000">
      <c r="B2000" s="4" t="s">
        <v>723</v>
      </c>
    </row>
    <row r="2001"/>
    <row r="2002">
      <c r="B2002" s="4" t="s">
        <v>82</v>
      </c>
    </row>
    <row r="2003" ht="19.947476196289063" customHeight="1">
      <c r="B2003" s="53" t="s">
        <v>1624</v>
      </c>
      <c r="C2003" s="36" t="s">
        <v>1625</v>
      </c>
      <c r="D2003" s="37"/>
      <c r="E2003" s="37"/>
      <c r="F2003" s="37"/>
      <c r="G2003" s="37"/>
      <c r="H2003" s="37"/>
      <c r="I2003" s="43"/>
    </row>
    <row r="2004" ht="19.947476196289063" customHeight="1">
      <c r="B2004" s="54" t="s">
        <v>1626</v>
      </c>
      <c r="C2004" s="31" t="s">
        <v>1627</v>
      </c>
      <c r="D2004" s="30"/>
      <c r="I2004" s="44"/>
    </row>
    <row r="2005" ht="19.947476196289063" customHeight="1">
      <c r="B2005" s="54" t="s">
        <v>1628</v>
      </c>
      <c r="C2005" s="31" t="s">
        <v>1629</v>
      </c>
      <c r="D2005" s="30"/>
      <c r="I2005" s="44"/>
    </row>
    <row r="2006" ht="19.947476196289063" customHeight="1">
      <c r="B2006" s="54" t="s">
        <v>1630</v>
      </c>
      <c r="C2006" s="31" t="s">
        <v>1631</v>
      </c>
      <c r="D2006" s="30"/>
      <c r="I2006" s="44"/>
    </row>
    <row r="2007" ht="19.947476196289063" customHeight="1">
      <c r="B2007" s="54" t="s">
        <v>1632</v>
      </c>
      <c r="C2007" s="31" t="s">
        <v>1633</v>
      </c>
      <c r="D2007" s="30"/>
      <c r="I2007" s="44"/>
    </row>
    <row r="2008" ht="19.947476196289063" customHeight="1">
      <c r="B2008" s="55" t="s">
        <v>1634</v>
      </c>
      <c r="C2008" s="51" t="s">
        <v>1635</v>
      </c>
      <c r="D2008" s="52"/>
      <c r="E2008" s="38"/>
      <c r="F2008" s="38"/>
      <c r="G2008" s="38"/>
      <c r="H2008" s="38"/>
      <c r="I2008" s="46"/>
    </row>
    <row r="2009"/>
    <row r="2010"/>
    <row r="2011"/>
    <row r="2012" ht="19.947476196289063" customHeight="1">
      <c r="A2012" s="9" t="s">
        <v>21</v>
      </c>
    </row>
    <row r="2013">
      <c r="A2013" s="28" t="s">
        <v>1636</v>
      </c>
      <c r="B2013" s="4" t="s">
        <v>47</v>
      </c>
    </row>
    <row r="2014" ht="34.413623046875" customHeight="1">
      <c r="B2014" s="39" t="s">
        <v>1637</v>
      </c>
      <c r="C2014" s="56" t="s">
        <v>69</v>
      </c>
      <c r="D2014" s="36" t="s">
        <v>1638</v>
      </c>
      <c r="E2014" s="37"/>
      <c r="F2014" s="37"/>
      <c r="G2014" s="37"/>
      <c r="H2014" s="37"/>
      <c r="I2014" s="43"/>
    </row>
    <row r="2015">
      <c r="B2015" s="40"/>
      <c r="C2015" s="3" t="s">
        <v>1639</v>
      </c>
      <c r="I2015" s="44"/>
    </row>
    <row r="2016">
      <c r="B2016" s="40"/>
      <c r="I2016" s="44"/>
    </row>
    <row r="2017">
      <c r="B2017" s="40"/>
      <c r="C2017" s="7" t="s">
        <v>55</v>
      </c>
      <c r="I2017" s="44"/>
    </row>
    <row r="2018">
      <c r="B2018" s="40"/>
      <c r="I2018" s="44"/>
    </row>
    <row r="2019" ht="63.34591064453125" customHeight="1">
      <c r="B2019" s="41" t="s">
        <v>947</v>
      </c>
      <c r="C2019" s="33" t="s">
        <v>73</v>
      </c>
      <c r="D2019" s="31" t="s">
        <v>1640</v>
      </c>
      <c r="E2019" s="30"/>
      <c r="F2019" s="30"/>
      <c r="G2019" s="30"/>
      <c r="H2019" s="30"/>
      <c r="I2019" s="45"/>
    </row>
    <row r="2020">
      <c r="B2020" s="40"/>
      <c r="I2020" s="44"/>
    </row>
    <row r="2021">
      <c r="B2021" s="40"/>
      <c r="C2021" s="34" t="s">
        <v>60</v>
      </c>
      <c r="I2021" s="44"/>
    </row>
    <row r="2022">
      <c r="B2022" s="40"/>
      <c r="I2022" s="44"/>
    </row>
    <row r="2023" ht="19.947476196289063" customHeight="1">
      <c r="B2023" s="41" t="s">
        <v>1641</v>
      </c>
      <c r="C2023" s="33" t="s">
        <v>69</v>
      </c>
      <c r="D2023" s="31" t="s">
        <v>1642</v>
      </c>
      <c r="E2023" s="30"/>
      <c r="F2023" s="30"/>
      <c r="G2023" s="30"/>
      <c r="H2023" s="30"/>
      <c r="I2023" s="45"/>
    </row>
    <row r="2024">
      <c r="B2024" s="40"/>
      <c r="C2024" s="3" t="s">
        <v>1643</v>
      </c>
      <c r="I2024" s="44"/>
    </row>
    <row r="2025">
      <c r="B2025" s="40"/>
      <c r="I2025" s="44"/>
    </row>
    <row r="2026">
      <c r="B2026" s="40"/>
      <c r="C2026" s="34" t="s">
        <v>60</v>
      </c>
      <c r="I2026" s="44"/>
    </row>
    <row r="2027">
      <c r="B2027" s="42"/>
      <c r="C2027" s="38"/>
      <c r="D2027" s="38"/>
      <c r="E2027" s="38"/>
      <c r="F2027" s="38"/>
      <c r="G2027" s="38"/>
      <c r="H2027" s="38"/>
      <c r="I2027" s="46"/>
    </row>
    <row r="2028"/>
    <row r="2029">
      <c r="B2029" s="4" t="s">
        <v>82</v>
      </c>
    </row>
    <row r="2030" ht="106.7443359375" customHeight="1">
      <c r="B2030" s="53" t="s">
        <v>1644</v>
      </c>
      <c r="C2030" s="36" t="s">
        <v>1645</v>
      </c>
      <c r="D2030" s="37"/>
      <c r="E2030" s="37"/>
      <c r="F2030" s="37"/>
      <c r="G2030" s="37"/>
      <c r="H2030" s="37"/>
      <c r="I2030" s="43"/>
    </row>
    <row r="2031" ht="48.879766845703124" customHeight="1">
      <c r="B2031" s="54" t="s">
        <v>1646</v>
      </c>
      <c r="C2031" s="31" t="s">
        <v>1647</v>
      </c>
      <c r="D2031" s="30"/>
      <c r="I2031" s="44"/>
    </row>
    <row r="2032" ht="34.413623046875" customHeight="1">
      <c r="B2032" s="54" t="s">
        <v>1648</v>
      </c>
      <c r="C2032" s="31" t="s">
        <v>1649</v>
      </c>
      <c r="D2032" s="30"/>
      <c r="I2032" s="44"/>
      <c r="J2032" s="29" t="str">
        <f>HYPERLINK("#'Ändringshistorik'!C114", "Ändringshistorik: [108]")</f>
        <v>Ändringshistorik: [108]</v>
      </c>
    </row>
    <row r="2033" ht="34.413623046875" customHeight="1">
      <c r="B2033" s="54" t="s">
        <v>1650</v>
      </c>
      <c r="C2033" s="31" t="s">
        <v>1651</v>
      </c>
      <c r="D2033" s="30"/>
      <c r="I2033" s="44"/>
      <c r="J2033" s="29" t="str">
        <f>HYPERLINK("#'Ändringshistorik'!C115", "Ändringshistorik: [109]")</f>
        <v>Ändringshistorik: [109]</v>
      </c>
    </row>
    <row r="2034" ht="48.879766845703124" customHeight="1">
      <c r="B2034" s="54" t="s">
        <v>1652</v>
      </c>
      <c r="C2034" s="31" t="s">
        <v>1653</v>
      </c>
      <c r="D2034" s="30"/>
      <c r="I2034" s="44"/>
      <c r="J2034" s="29" t="str">
        <f>HYPERLINK("#'Ändringshistorik'!C116", "Ändringshistorik: [110]")</f>
        <v>Ändringshistorik: [110]</v>
      </c>
    </row>
    <row r="2035" ht="34.413623046875" customHeight="1">
      <c r="B2035" s="54" t="s">
        <v>1654</v>
      </c>
      <c r="C2035" s="31" t="s">
        <v>1655</v>
      </c>
      <c r="D2035" s="30"/>
      <c r="I2035" s="44"/>
      <c r="J2035" s="29" t="str">
        <f>HYPERLINK("#'Ändringshistorik'!C117", "Ändringshistorik: [111]")</f>
        <v>Ändringshistorik: [111]</v>
      </c>
    </row>
    <row r="2036" ht="34.413623046875" customHeight="1">
      <c r="B2036" s="54" t="s">
        <v>1656</v>
      </c>
      <c r="C2036" s="31" t="s">
        <v>1657</v>
      </c>
      <c r="D2036" s="30"/>
      <c r="I2036" s="44"/>
    </row>
    <row r="2037" ht="19.947476196289063" customHeight="1">
      <c r="B2037" s="54" t="s">
        <v>1658</v>
      </c>
      <c r="C2037" s="31" t="s">
        <v>1659</v>
      </c>
      <c r="D2037" s="30"/>
      <c r="I2037" s="44"/>
    </row>
    <row r="2038" ht="19.947476196289063" customHeight="1">
      <c r="B2038" s="55" t="s">
        <v>1660</v>
      </c>
      <c r="C2038" s="51" t="s">
        <v>1661</v>
      </c>
      <c r="D2038" s="52"/>
      <c r="E2038" s="38"/>
      <c r="F2038" s="38"/>
      <c r="G2038" s="38"/>
      <c r="H2038" s="38"/>
      <c r="I2038" s="46"/>
    </row>
    <row r="2039"/>
    <row r="2040"/>
    <row r="2041"/>
    <row r="2042" ht="63.34591064453125" customHeight="1">
      <c r="A2042" s="9" t="s">
        <v>22</v>
      </c>
    </row>
    <row r="2043">
      <c r="A2043" s="28" t="s">
        <v>1662</v>
      </c>
      <c r="B2043" s="4" t="s">
        <v>47</v>
      </c>
    </row>
    <row r="2044" ht="106.7443359375" customHeight="1">
      <c r="B2044" s="39" t="s">
        <v>947</v>
      </c>
      <c r="C2044" s="56" t="s">
        <v>73</v>
      </c>
      <c r="D2044" s="36" t="s">
        <v>1663</v>
      </c>
      <c r="E2044" s="37"/>
      <c r="F2044" s="37"/>
      <c r="G2044" s="37"/>
      <c r="H2044" s="37"/>
      <c r="I2044" s="43"/>
    </row>
    <row r="2045">
      <c r="B2045" s="40"/>
      <c r="I2045" s="44"/>
    </row>
    <row r="2046">
      <c r="B2046" s="40"/>
      <c r="C2046" s="7" t="s">
        <v>55</v>
      </c>
      <c r="I2046" s="44"/>
    </row>
    <row r="2047">
      <c r="B2047" s="40"/>
      <c r="I2047" s="44"/>
    </row>
    <row r="2048" ht="19.947476196289063" customHeight="1">
      <c r="B2048" s="41" t="s">
        <v>1664</v>
      </c>
      <c r="C2048" s="32" t="s">
        <v>49</v>
      </c>
      <c r="D2048" s="31" t="s">
        <v>1665</v>
      </c>
      <c r="E2048" s="30"/>
      <c r="F2048" s="30"/>
      <c r="G2048" s="30"/>
      <c r="H2048" s="30"/>
      <c r="I2048" s="45"/>
    </row>
    <row r="2049" ht="19.947476196289063" customHeight="1">
      <c r="B2049" s="40"/>
      <c r="C2049" s="3" t="s">
        <v>1666</v>
      </c>
      <c r="D2049" s="9" t="s">
        <v>1667</v>
      </c>
      <c r="I2049" s="44"/>
    </row>
    <row r="2050" ht="19.947476196289063" customHeight="1">
      <c r="B2050" s="40"/>
      <c r="C2050" s="3" t="s">
        <v>1668</v>
      </c>
      <c r="D2050" s="9" t="s">
        <v>1669</v>
      </c>
      <c r="I2050" s="44"/>
    </row>
    <row r="2051" ht="19.947476196289063" customHeight="1">
      <c r="B2051" s="40"/>
      <c r="C2051" s="3" t="s">
        <v>1670</v>
      </c>
      <c r="D2051" s="9" t="s">
        <v>1671</v>
      </c>
      <c r="I2051" s="44"/>
    </row>
    <row r="2052">
      <c r="B2052" s="40"/>
      <c r="I2052" s="44"/>
    </row>
    <row r="2053">
      <c r="B2053" s="40"/>
      <c r="C2053" s="7" t="s">
        <v>55</v>
      </c>
      <c r="I2053" s="44"/>
    </row>
    <row r="2054">
      <c r="B2054" s="40"/>
      <c r="I2054" s="44"/>
    </row>
    <row r="2055" ht="19.947476196289063" customHeight="1">
      <c r="B2055" s="41" t="s">
        <v>1672</v>
      </c>
      <c r="C2055" s="33" t="s">
        <v>182</v>
      </c>
      <c r="D2055" s="31" t="s">
        <v>1673</v>
      </c>
      <c r="E2055" s="30"/>
      <c r="F2055" s="30"/>
      <c r="G2055" s="30"/>
      <c r="H2055" s="30"/>
      <c r="I2055" s="45"/>
    </row>
    <row r="2056">
      <c r="B2056" s="40"/>
      <c r="C2056" s="3" t="s">
        <v>1674</v>
      </c>
      <c r="I2056" s="44"/>
    </row>
    <row r="2057">
      <c r="B2057" s="40"/>
      <c r="I2057" s="44"/>
    </row>
    <row r="2058">
      <c r="B2058" s="40"/>
      <c r="C2058" s="7" t="s">
        <v>55</v>
      </c>
      <c r="I2058" s="44"/>
    </row>
    <row r="2059">
      <c r="B2059" s="40"/>
      <c r="I2059" s="44"/>
    </row>
    <row r="2060" ht="19.947476196289063" customHeight="1">
      <c r="B2060" s="41" t="s">
        <v>1675</v>
      </c>
      <c r="C2060" s="33" t="s">
        <v>182</v>
      </c>
      <c r="D2060" s="31" t="s">
        <v>1676</v>
      </c>
      <c r="E2060" s="30"/>
      <c r="F2060" s="30"/>
      <c r="G2060" s="30"/>
      <c r="H2060" s="30"/>
      <c r="I2060" s="45"/>
    </row>
    <row r="2061">
      <c r="B2061" s="40"/>
      <c r="C2061" s="3" t="s">
        <v>1674</v>
      </c>
      <c r="I2061" s="44"/>
    </row>
    <row r="2062">
      <c r="B2062" s="40"/>
      <c r="I2062" s="44"/>
    </row>
    <row r="2063">
      <c r="B2063" s="40"/>
      <c r="C2063" s="7" t="s">
        <v>55</v>
      </c>
      <c r="I2063" s="44"/>
    </row>
    <row r="2064">
      <c r="B2064" s="40"/>
      <c r="I2064" s="44"/>
    </row>
    <row r="2065" ht="19.947476196289063" customHeight="1">
      <c r="B2065" s="41" t="s">
        <v>1677</v>
      </c>
      <c r="C2065" s="33" t="s">
        <v>182</v>
      </c>
      <c r="D2065" s="31" t="s">
        <v>1678</v>
      </c>
      <c r="E2065" s="30"/>
      <c r="F2065" s="30"/>
      <c r="G2065" s="30"/>
      <c r="H2065" s="30"/>
      <c r="I2065" s="45"/>
    </row>
    <row r="2066">
      <c r="B2066" s="40"/>
      <c r="C2066" s="3" t="s">
        <v>1674</v>
      </c>
      <c r="I2066" s="44"/>
    </row>
    <row r="2067">
      <c r="B2067" s="40"/>
      <c r="I2067" s="44"/>
    </row>
    <row r="2068">
      <c r="B2068" s="40"/>
      <c r="C2068" s="7" t="s">
        <v>55</v>
      </c>
      <c r="I2068" s="44"/>
    </row>
    <row r="2069">
      <c r="B2069" s="40"/>
      <c r="I2069" s="44"/>
    </row>
    <row r="2070" ht="19.947476196289063" customHeight="1">
      <c r="B2070" s="41" t="s">
        <v>1679</v>
      </c>
      <c r="C2070" s="33" t="s">
        <v>182</v>
      </c>
      <c r="D2070" s="31" t="s">
        <v>1680</v>
      </c>
      <c r="E2070" s="30"/>
      <c r="F2070" s="30"/>
      <c r="G2070" s="30"/>
      <c r="H2070" s="30"/>
      <c r="I2070" s="45"/>
    </row>
    <row r="2071">
      <c r="B2071" s="40"/>
      <c r="C2071" s="3" t="s">
        <v>1681</v>
      </c>
      <c r="I2071" s="44"/>
    </row>
    <row r="2072">
      <c r="B2072" s="40"/>
      <c r="I2072" s="44"/>
    </row>
    <row r="2073">
      <c r="B2073" s="40"/>
      <c r="C2073" s="7" t="s">
        <v>55</v>
      </c>
      <c r="I2073" s="44"/>
    </row>
    <row r="2074">
      <c r="B2074" s="40"/>
      <c r="I2074" s="44"/>
    </row>
    <row r="2075" ht="19.947476196289063" customHeight="1">
      <c r="B2075" s="41" t="s">
        <v>1682</v>
      </c>
      <c r="C2075" s="33" t="s">
        <v>182</v>
      </c>
      <c r="D2075" s="31" t="s">
        <v>1683</v>
      </c>
      <c r="E2075" s="30"/>
      <c r="F2075" s="30"/>
      <c r="G2075" s="30"/>
      <c r="H2075" s="30"/>
      <c r="I2075" s="45"/>
    </row>
    <row r="2076">
      <c r="B2076" s="40"/>
      <c r="C2076" s="3" t="s">
        <v>1674</v>
      </c>
      <c r="I2076" s="44"/>
    </row>
    <row r="2077">
      <c r="B2077" s="40"/>
      <c r="I2077" s="44"/>
    </row>
    <row r="2078">
      <c r="B2078" s="40"/>
      <c r="C2078" s="7" t="s">
        <v>55</v>
      </c>
      <c r="I2078" s="44"/>
    </row>
    <row r="2079">
      <c r="B2079" s="40"/>
      <c r="I2079" s="44"/>
    </row>
    <row r="2080" ht="19.947476196289063" customHeight="1">
      <c r="B2080" s="41" t="s">
        <v>1684</v>
      </c>
      <c r="C2080" s="33" t="s">
        <v>182</v>
      </c>
      <c r="D2080" s="31" t="s">
        <v>1685</v>
      </c>
      <c r="E2080" s="30"/>
      <c r="F2080" s="30"/>
      <c r="G2080" s="30"/>
      <c r="H2080" s="30"/>
      <c r="I2080" s="45"/>
    </row>
    <row r="2081">
      <c r="B2081" s="40"/>
      <c r="C2081" s="3" t="s">
        <v>1674</v>
      </c>
      <c r="I2081" s="44"/>
    </row>
    <row r="2082">
      <c r="B2082" s="40"/>
      <c r="I2082" s="44"/>
    </row>
    <row r="2083">
      <c r="B2083" s="40"/>
      <c r="C2083" s="7" t="s">
        <v>55</v>
      </c>
      <c r="I2083" s="44"/>
    </row>
    <row r="2084">
      <c r="B2084" s="40"/>
      <c r="I2084" s="44"/>
    </row>
    <row r="2085" ht="19.947476196289063" customHeight="1">
      <c r="B2085" s="41" t="s">
        <v>1686</v>
      </c>
      <c r="C2085" s="33" t="s">
        <v>182</v>
      </c>
      <c r="D2085" s="31" t="s">
        <v>1687</v>
      </c>
      <c r="E2085" s="30"/>
      <c r="F2085" s="30"/>
      <c r="G2085" s="30"/>
      <c r="H2085" s="30"/>
      <c r="I2085" s="45"/>
    </row>
    <row r="2086">
      <c r="B2086" s="40"/>
      <c r="C2086" s="3" t="s">
        <v>1681</v>
      </c>
      <c r="I2086" s="44"/>
    </row>
    <row r="2087">
      <c r="B2087" s="40"/>
      <c r="I2087" s="44"/>
    </row>
    <row r="2088">
      <c r="B2088" s="40"/>
      <c r="C2088" s="7" t="s">
        <v>55</v>
      </c>
      <c r="I2088" s="44"/>
    </row>
    <row r="2089">
      <c r="B2089" s="40"/>
      <c r="I2089" s="44"/>
    </row>
    <row r="2090" ht="19.947476196289063" customHeight="1">
      <c r="B2090" s="41" t="s">
        <v>1688</v>
      </c>
      <c r="C2090" s="33" t="s">
        <v>182</v>
      </c>
      <c r="D2090" s="31" t="s">
        <v>1689</v>
      </c>
      <c r="E2090" s="30"/>
      <c r="F2090" s="30"/>
      <c r="G2090" s="30"/>
      <c r="H2090" s="30"/>
      <c r="I2090" s="45"/>
    </row>
    <row r="2091">
      <c r="B2091" s="40"/>
      <c r="C2091" s="3" t="s">
        <v>1674</v>
      </c>
      <c r="I2091" s="44"/>
    </row>
    <row r="2092">
      <c r="B2092" s="40"/>
      <c r="I2092" s="44"/>
    </row>
    <row r="2093">
      <c r="B2093" s="40"/>
      <c r="C2093" s="7" t="s">
        <v>55</v>
      </c>
      <c r="I2093" s="44"/>
    </row>
    <row r="2094">
      <c r="B2094" s="40"/>
      <c r="I2094" s="44"/>
    </row>
    <row r="2095" ht="19.947476196289063" customHeight="1">
      <c r="B2095" s="41" t="s">
        <v>1690</v>
      </c>
      <c r="C2095" s="33" t="s">
        <v>182</v>
      </c>
      <c r="D2095" s="31" t="s">
        <v>1691</v>
      </c>
      <c r="E2095" s="30"/>
      <c r="F2095" s="30"/>
      <c r="G2095" s="30"/>
      <c r="H2095" s="30"/>
      <c r="I2095" s="45"/>
    </row>
    <row r="2096">
      <c r="B2096" s="40"/>
      <c r="C2096" s="3" t="s">
        <v>1674</v>
      </c>
      <c r="I2096" s="44"/>
    </row>
    <row r="2097">
      <c r="B2097" s="40"/>
      <c r="I2097" s="44"/>
    </row>
    <row r="2098">
      <c r="B2098" s="40"/>
      <c r="C2098" s="7" t="s">
        <v>55</v>
      </c>
      <c r="I2098" s="44"/>
    </row>
    <row r="2099">
      <c r="B2099" s="40"/>
      <c r="I2099" s="44"/>
    </row>
    <row r="2100" ht="19.947476196289063" customHeight="1">
      <c r="B2100" s="41" t="s">
        <v>1692</v>
      </c>
      <c r="C2100" s="33" t="s">
        <v>182</v>
      </c>
      <c r="D2100" s="31" t="s">
        <v>1693</v>
      </c>
      <c r="E2100" s="30"/>
      <c r="F2100" s="30"/>
      <c r="G2100" s="30"/>
      <c r="H2100" s="30"/>
      <c r="I2100" s="45"/>
    </row>
    <row r="2101">
      <c r="B2101" s="40"/>
      <c r="C2101" s="3" t="s">
        <v>1674</v>
      </c>
      <c r="I2101" s="44"/>
    </row>
    <row r="2102">
      <c r="B2102" s="40"/>
      <c r="I2102" s="44"/>
    </row>
    <row r="2103">
      <c r="B2103" s="40"/>
      <c r="C2103" s="7" t="s">
        <v>55</v>
      </c>
      <c r="I2103" s="44"/>
    </row>
    <row r="2104">
      <c r="B2104" s="40"/>
      <c r="I2104" s="44"/>
    </row>
    <row r="2105" ht="19.947476196289063" customHeight="1">
      <c r="B2105" s="41" t="s">
        <v>1694</v>
      </c>
      <c r="C2105" s="33" t="s">
        <v>182</v>
      </c>
      <c r="D2105" s="31" t="s">
        <v>1695</v>
      </c>
      <c r="E2105" s="30"/>
      <c r="F2105" s="30"/>
      <c r="G2105" s="30"/>
      <c r="H2105" s="30"/>
      <c r="I2105" s="45"/>
    </row>
    <row r="2106">
      <c r="B2106" s="40"/>
      <c r="C2106" s="3" t="s">
        <v>1674</v>
      </c>
      <c r="I2106" s="44"/>
    </row>
    <row r="2107">
      <c r="B2107" s="40"/>
      <c r="I2107" s="44"/>
    </row>
    <row r="2108">
      <c r="B2108" s="40"/>
      <c r="C2108" s="7" t="s">
        <v>55</v>
      </c>
      <c r="I2108" s="44"/>
    </row>
    <row r="2109">
      <c r="B2109" s="40"/>
      <c r="I2109" s="44"/>
    </row>
    <row r="2110" ht="19.947476196289063" customHeight="1">
      <c r="B2110" s="41" t="s">
        <v>1696</v>
      </c>
      <c r="C2110" s="33" t="s">
        <v>182</v>
      </c>
      <c r="D2110" s="31" t="s">
        <v>1697</v>
      </c>
      <c r="E2110" s="30"/>
      <c r="F2110" s="30"/>
      <c r="G2110" s="30"/>
      <c r="H2110" s="30"/>
      <c r="I2110" s="45"/>
    </row>
    <row r="2111">
      <c r="B2111" s="40"/>
      <c r="C2111" s="3" t="s">
        <v>1674</v>
      </c>
      <c r="I2111" s="44"/>
    </row>
    <row r="2112">
      <c r="B2112" s="40"/>
      <c r="I2112" s="44"/>
    </row>
    <row r="2113">
      <c r="B2113" s="40"/>
      <c r="C2113" s="7" t="s">
        <v>55</v>
      </c>
      <c r="I2113" s="44"/>
    </row>
    <row r="2114">
      <c r="B2114" s="40"/>
      <c r="I2114" s="44"/>
    </row>
    <row r="2115" ht="19.947476196289063" customHeight="1">
      <c r="B2115" s="41" t="s">
        <v>1698</v>
      </c>
      <c r="C2115" s="33" t="s">
        <v>182</v>
      </c>
      <c r="D2115" s="31" t="s">
        <v>1699</v>
      </c>
      <c r="E2115" s="30"/>
      <c r="F2115" s="30"/>
      <c r="G2115" s="30"/>
      <c r="H2115" s="30"/>
      <c r="I2115" s="45"/>
    </row>
    <row r="2116">
      <c r="B2116" s="40"/>
      <c r="C2116" s="3" t="s">
        <v>1681</v>
      </c>
      <c r="I2116" s="44"/>
    </row>
    <row r="2117">
      <c r="B2117" s="40"/>
      <c r="I2117" s="44"/>
    </row>
    <row r="2118">
      <c r="B2118" s="40"/>
      <c r="C2118" s="7" t="s">
        <v>55</v>
      </c>
      <c r="I2118" s="44"/>
    </row>
    <row r="2119">
      <c r="B2119" s="40"/>
      <c r="I2119" s="44"/>
    </row>
    <row r="2120" ht="19.947476196289063" customHeight="1">
      <c r="B2120" s="41" t="s">
        <v>1700</v>
      </c>
      <c r="C2120" s="33" t="s">
        <v>182</v>
      </c>
      <c r="D2120" s="31" t="s">
        <v>1701</v>
      </c>
      <c r="E2120" s="30"/>
      <c r="F2120" s="30"/>
      <c r="G2120" s="30"/>
      <c r="H2120" s="30"/>
      <c r="I2120" s="45"/>
    </row>
    <row r="2121">
      <c r="B2121" s="40"/>
      <c r="C2121" s="3" t="s">
        <v>1674</v>
      </c>
      <c r="I2121" s="44"/>
    </row>
    <row r="2122">
      <c r="B2122" s="40"/>
      <c r="I2122" s="44"/>
    </row>
    <row r="2123">
      <c r="B2123" s="40"/>
      <c r="C2123" s="7" t="s">
        <v>55</v>
      </c>
      <c r="I2123" s="44"/>
    </row>
    <row r="2124">
      <c r="B2124" s="42"/>
      <c r="C2124" s="38"/>
      <c r="D2124" s="38"/>
      <c r="E2124" s="38"/>
      <c r="F2124" s="38"/>
      <c r="G2124" s="38"/>
      <c r="H2124" s="38"/>
      <c r="I2124" s="46"/>
    </row>
    <row r="2125"/>
    <row r="2126">
      <c r="B2126" s="4" t="s">
        <v>79</v>
      </c>
    </row>
    <row r="2127" ht="19.947476196289063" customHeight="1">
      <c r="B2127" s="53" t="s">
        <v>1702</v>
      </c>
      <c r="C2127" s="36" t="s">
        <v>1703</v>
      </c>
      <c r="D2127" s="37"/>
      <c r="E2127" s="37"/>
      <c r="F2127" s="37"/>
      <c r="G2127" s="37"/>
      <c r="H2127" s="37"/>
      <c r="I2127" s="43"/>
    </row>
    <row r="2128" ht="19.947476196289063" customHeight="1">
      <c r="B2128" s="55" t="s">
        <v>1704</v>
      </c>
      <c r="C2128" s="51" t="s">
        <v>1705</v>
      </c>
      <c r="D2128" s="52"/>
      <c r="E2128" s="38"/>
      <c r="F2128" s="38"/>
      <c r="G2128" s="38"/>
      <c r="H2128" s="38"/>
      <c r="I2128" s="46"/>
    </row>
    <row r="2129"/>
    <row r="2130">
      <c r="B2130" s="4" t="s">
        <v>82</v>
      </c>
    </row>
    <row r="2131" ht="19.947476196289063" customHeight="1">
      <c r="B2131" s="53" t="s">
        <v>1706</v>
      </c>
      <c r="C2131" s="36" t="s">
        <v>1707</v>
      </c>
      <c r="D2131" s="37"/>
      <c r="E2131" s="37"/>
      <c r="F2131" s="37"/>
      <c r="G2131" s="37"/>
      <c r="H2131" s="37"/>
      <c r="I2131" s="43"/>
    </row>
    <row r="2132" ht="19.947476196289063" customHeight="1">
      <c r="B2132" s="54" t="s">
        <v>1708</v>
      </c>
      <c r="C2132" s="31" t="s">
        <v>1709</v>
      </c>
      <c r="D2132" s="30"/>
      <c r="I2132" s="44"/>
    </row>
    <row r="2133" ht="106.7443359375" customHeight="1">
      <c r="B2133" s="54" t="s">
        <v>1710</v>
      </c>
      <c r="C2133" s="31" t="s">
        <v>1711</v>
      </c>
      <c r="D2133" s="30"/>
      <c r="I2133" s="44"/>
      <c r="J2133" s="29" t="str">
        <f>HYPERLINK("#'Ändringshistorik'!C118", "Ändringshistorik: [112]")</f>
        <v>Ändringshistorik: [112]</v>
      </c>
    </row>
    <row r="2134" ht="19.947476196289063" customHeight="1">
      <c r="B2134" s="54" t="s">
        <v>1712</v>
      </c>
      <c r="C2134" s="31" t="s">
        <v>1713</v>
      </c>
      <c r="D2134" s="30"/>
      <c r="I2134" s="44"/>
    </row>
    <row r="2135" ht="19.947476196289063" customHeight="1">
      <c r="B2135" s="55" t="s">
        <v>1714</v>
      </c>
      <c r="C2135" s="51" t="s">
        <v>1715</v>
      </c>
      <c r="D2135" s="52"/>
      <c r="E2135" s="38"/>
      <c r="F2135" s="38"/>
      <c r="G2135" s="38"/>
      <c r="H2135" s="38"/>
      <c r="I2135" s="46"/>
    </row>
    <row r="2136"/>
    <row r="2137"/>
    <row r="2138"/>
    <row r="2139" ht="48.879766845703124" customHeight="1">
      <c r="A2139" s="9" t="s">
        <v>23</v>
      </c>
    </row>
    <row r="2140">
      <c r="A2140" s="28" t="s">
        <v>1716</v>
      </c>
      <c r="B2140" s="4" t="s">
        <v>47</v>
      </c>
    </row>
    <row r="2141" ht="106.7443359375" customHeight="1">
      <c r="B2141" s="39" t="s">
        <v>947</v>
      </c>
      <c r="C2141" s="56" t="s">
        <v>73</v>
      </c>
      <c r="D2141" s="36" t="s">
        <v>1663</v>
      </c>
      <c r="E2141" s="37"/>
      <c r="F2141" s="37"/>
      <c r="G2141" s="37"/>
      <c r="H2141" s="37"/>
      <c r="I2141" s="43"/>
    </row>
    <row r="2142">
      <c r="B2142" s="40"/>
      <c r="I2142" s="44"/>
    </row>
    <row r="2143">
      <c r="B2143" s="40"/>
      <c r="C2143" s="7" t="s">
        <v>55</v>
      </c>
      <c r="I2143" s="44"/>
    </row>
    <row r="2144">
      <c r="B2144" s="40"/>
      <c r="I2144" s="44"/>
    </row>
    <row r="2145" ht="19.947476196289063" customHeight="1">
      <c r="B2145" s="41" t="s">
        <v>1664</v>
      </c>
      <c r="C2145" s="32" t="s">
        <v>49</v>
      </c>
      <c r="D2145" s="31" t="s">
        <v>1665</v>
      </c>
      <c r="E2145" s="30"/>
      <c r="F2145" s="30"/>
      <c r="G2145" s="30"/>
      <c r="H2145" s="30"/>
      <c r="I2145" s="45"/>
    </row>
    <row r="2146" ht="19.947476196289063" customHeight="1">
      <c r="B2146" s="40"/>
      <c r="C2146" s="3" t="s">
        <v>1666</v>
      </c>
      <c r="D2146" s="9" t="s">
        <v>1667</v>
      </c>
      <c r="I2146" s="44"/>
    </row>
    <row r="2147" ht="19.947476196289063" customHeight="1">
      <c r="B2147" s="40"/>
      <c r="C2147" s="3" t="s">
        <v>1668</v>
      </c>
      <c r="D2147" s="9" t="s">
        <v>1669</v>
      </c>
      <c r="I2147" s="44"/>
    </row>
    <row r="2148" ht="19.947476196289063" customHeight="1">
      <c r="B2148" s="40"/>
      <c r="C2148" s="3" t="s">
        <v>1670</v>
      </c>
      <c r="D2148" s="9" t="s">
        <v>1671</v>
      </c>
      <c r="I2148" s="44"/>
    </row>
    <row r="2149">
      <c r="B2149" s="40"/>
      <c r="I2149" s="44"/>
    </row>
    <row r="2150">
      <c r="B2150" s="40"/>
      <c r="C2150" s="7" t="s">
        <v>55</v>
      </c>
      <c r="I2150" s="44"/>
    </row>
    <row r="2151">
      <c r="B2151" s="40"/>
      <c r="I2151" s="44"/>
    </row>
    <row r="2152" ht="19.947476196289063" customHeight="1">
      <c r="B2152" s="41" t="s">
        <v>1672</v>
      </c>
      <c r="C2152" s="33" t="s">
        <v>182</v>
      </c>
      <c r="D2152" s="31" t="s">
        <v>1717</v>
      </c>
      <c r="E2152" s="30"/>
      <c r="F2152" s="30"/>
      <c r="G2152" s="30"/>
      <c r="H2152" s="30"/>
      <c r="I2152" s="45"/>
    </row>
    <row r="2153">
      <c r="B2153" s="40"/>
      <c r="C2153" s="3" t="s">
        <v>1674</v>
      </c>
      <c r="I2153" s="44"/>
    </row>
    <row r="2154">
      <c r="B2154" s="40"/>
      <c r="I2154" s="44"/>
    </row>
    <row r="2155">
      <c r="B2155" s="40"/>
      <c r="C2155" s="7" t="s">
        <v>55</v>
      </c>
      <c r="I2155" s="44"/>
    </row>
    <row r="2156">
      <c r="B2156" s="40"/>
      <c r="I2156" s="44"/>
    </row>
    <row r="2157" ht="19.947476196289063" customHeight="1">
      <c r="B2157" s="41" t="s">
        <v>1675</v>
      </c>
      <c r="C2157" s="33" t="s">
        <v>182</v>
      </c>
      <c r="D2157" s="31" t="s">
        <v>1676</v>
      </c>
      <c r="E2157" s="30"/>
      <c r="F2157" s="30"/>
      <c r="G2157" s="30"/>
      <c r="H2157" s="30"/>
      <c r="I2157" s="45"/>
    </row>
    <row r="2158">
      <c r="B2158" s="40"/>
      <c r="C2158" s="3" t="s">
        <v>1674</v>
      </c>
      <c r="I2158" s="44"/>
    </row>
    <row r="2159">
      <c r="B2159" s="40"/>
      <c r="I2159" s="44"/>
    </row>
    <row r="2160">
      <c r="B2160" s="40"/>
      <c r="C2160" s="7" t="s">
        <v>55</v>
      </c>
      <c r="I2160" s="44"/>
    </row>
    <row r="2161">
      <c r="B2161" s="40"/>
      <c r="I2161" s="44"/>
    </row>
    <row r="2162" ht="19.947476196289063" customHeight="1">
      <c r="B2162" s="41" t="s">
        <v>1677</v>
      </c>
      <c r="C2162" s="33" t="s">
        <v>182</v>
      </c>
      <c r="D2162" s="31" t="s">
        <v>1678</v>
      </c>
      <c r="E2162" s="30"/>
      <c r="F2162" s="30"/>
      <c r="G2162" s="30"/>
      <c r="H2162" s="30"/>
      <c r="I2162" s="45"/>
    </row>
    <row r="2163">
      <c r="B2163" s="40"/>
      <c r="C2163" s="3" t="s">
        <v>1674</v>
      </c>
      <c r="I2163" s="44"/>
    </row>
    <row r="2164">
      <c r="B2164" s="40"/>
      <c r="I2164" s="44"/>
    </row>
    <row r="2165">
      <c r="B2165" s="40"/>
      <c r="C2165" s="7" t="s">
        <v>55</v>
      </c>
      <c r="I2165" s="44"/>
    </row>
    <row r="2166">
      <c r="B2166" s="40"/>
      <c r="I2166" s="44"/>
    </row>
    <row r="2167" ht="19.947476196289063" customHeight="1">
      <c r="B2167" s="41" t="s">
        <v>1682</v>
      </c>
      <c r="C2167" s="33" t="s">
        <v>182</v>
      </c>
      <c r="D2167" s="31" t="s">
        <v>1718</v>
      </c>
      <c r="E2167" s="30"/>
      <c r="F2167" s="30"/>
      <c r="G2167" s="30"/>
      <c r="H2167" s="30"/>
      <c r="I2167" s="45"/>
    </row>
    <row r="2168">
      <c r="B2168" s="40"/>
      <c r="C2168" s="3" t="s">
        <v>1674</v>
      </c>
      <c r="I2168" s="44"/>
    </row>
    <row r="2169">
      <c r="B2169" s="40"/>
      <c r="I2169" s="44"/>
    </row>
    <row r="2170">
      <c r="B2170" s="40"/>
      <c r="C2170" s="7" t="s">
        <v>55</v>
      </c>
      <c r="I2170" s="44"/>
    </row>
    <row r="2171">
      <c r="B2171" s="40"/>
      <c r="I2171" s="44"/>
    </row>
    <row r="2172" ht="19.947476196289063" customHeight="1">
      <c r="B2172" s="41" t="s">
        <v>1719</v>
      </c>
      <c r="C2172" s="33" t="s">
        <v>182</v>
      </c>
      <c r="D2172" s="31" t="s">
        <v>1720</v>
      </c>
      <c r="E2172" s="30"/>
      <c r="F2172" s="30"/>
      <c r="G2172" s="30"/>
      <c r="H2172" s="30"/>
      <c r="I2172" s="45"/>
    </row>
    <row r="2173">
      <c r="B2173" s="40"/>
      <c r="C2173" s="3" t="s">
        <v>1681</v>
      </c>
      <c r="I2173" s="44"/>
    </row>
    <row r="2174">
      <c r="B2174" s="40"/>
      <c r="I2174" s="44"/>
    </row>
    <row r="2175">
      <c r="B2175" s="40"/>
      <c r="C2175" s="7" t="s">
        <v>55</v>
      </c>
      <c r="I2175" s="44"/>
    </row>
    <row r="2176">
      <c r="B2176" s="40"/>
      <c r="I2176" s="44"/>
    </row>
    <row r="2177" ht="19.947476196289063" customHeight="1">
      <c r="B2177" s="41" t="s">
        <v>1684</v>
      </c>
      <c r="C2177" s="33" t="s">
        <v>182</v>
      </c>
      <c r="D2177" s="31" t="s">
        <v>1721</v>
      </c>
      <c r="E2177" s="30"/>
      <c r="F2177" s="30"/>
      <c r="G2177" s="30"/>
      <c r="H2177" s="30"/>
      <c r="I2177" s="45"/>
    </row>
    <row r="2178">
      <c r="B2178" s="40"/>
      <c r="C2178" s="3" t="s">
        <v>1674</v>
      </c>
      <c r="I2178" s="44"/>
    </row>
    <row r="2179">
      <c r="B2179" s="40"/>
      <c r="I2179" s="44"/>
    </row>
    <row r="2180">
      <c r="B2180" s="40"/>
      <c r="C2180" s="7" t="s">
        <v>55</v>
      </c>
      <c r="I2180" s="44"/>
    </row>
    <row r="2181">
      <c r="B2181" s="40"/>
      <c r="I2181" s="44"/>
    </row>
    <row r="2182" ht="19.947476196289063" customHeight="1">
      <c r="B2182" s="41" t="s">
        <v>1688</v>
      </c>
      <c r="C2182" s="33" t="s">
        <v>182</v>
      </c>
      <c r="D2182" s="31" t="s">
        <v>1722</v>
      </c>
      <c r="E2182" s="30"/>
      <c r="F2182" s="30"/>
      <c r="G2182" s="30"/>
      <c r="H2182" s="30"/>
      <c r="I2182" s="45"/>
    </row>
    <row r="2183">
      <c r="B2183" s="40"/>
      <c r="C2183" s="3" t="s">
        <v>1674</v>
      </c>
      <c r="I2183" s="44"/>
    </row>
    <row r="2184">
      <c r="B2184" s="40"/>
      <c r="I2184" s="44"/>
    </row>
    <row r="2185">
      <c r="B2185" s="40"/>
      <c r="C2185" s="7" t="s">
        <v>55</v>
      </c>
      <c r="I2185" s="44"/>
    </row>
    <row r="2186">
      <c r="B2186" s="40"/>
      <c r="I2186" s="44"/>
    </row>
    <row r="2187" ht="19.947476196289063" customHeight="1">
      <c r="B2187" s="41" t="s">
        <v>1690</v>
      </c>
      <c r="C2187" s="33" t="s">
        <v>182</v>
      </c>
      <c r="D2187" s="31" t="s">
        <v>1723</v>
      </c>
      <c r="E2187" s="30"/>
      <c r="F2187" s="30"/>
      <c r="G2187" s="30"/>
      <c r="H2187" s="30"/>
      <c r="I2187" s="45"/>
    </row>
    <row r="2188">
      <c r="B2188" s="40"/>
      <c r="C2188" s="3" t="s">
        <v>1674</v>
      </c>
      <c r="I2188" s="44"/>
    </row>
    <row r="2189">
      <c r="B2189" s="40"/>
      <c r="I2189" s="44"/>
    </row>
    <row r="2190">
      <c r="B2190" s="40"/>
      <c r="C2190" s="7" t="s">
        <v>55</v>
      </c>
      <c r="I2190" s="44"/>
    </row>
    <row r="2191">
      <c r="B2191" s="40"/>
      <c r="I2191" s="44"/>
    </row>
    <row r="2192" ht="19.947476196289063" customHeight="1">
      <c r="B2192" s="41" t="s">
        <v>1692</v>
      </c>
      <c r="C2192" s="33" t="s">
        <v>182</v>
      </c>
      <c r="D2192" s="31" t="s">
        <v>1724</v>
      </c>
      <c r="E2192" s="30"/>
      <c r="F2192" s="30"/>
      <c r="G2192" s="30"/>
      <c r="H2192" s="30"/>
      <c r="I2192" s="45"/>
    </row>
    <row r="2193">
      <c r="B2193" s="40"/>
      <c r="C2193" s="3" t="s">
        <v>1674</v>
      </c>
      <c r="I2193" s="44"/>
    </row>
    <row r="2194">
      <c r="B2194" s="40"/>
      <c r="I2194" s="44"/>
    </row>
    <row r="2195">
      <c r="B2195" s="40"/>
      <c r="C2195" s="7" t="s">
        <v>55</v>
      </c>
      <c r="I2195" s="44"/>
    </row>
    <row r="2196">
      <c r="B2196" s="40"/>
      <c r="I2196" s="44"/>
    </row>
    <row r="2197" ht="19.947476196289063" customHeight="1">
      <c r="B2197" s="41" t="s">
        <v>1694</v>
      </c>
      <c r="C2197" s="33" t="s">
        <v>182</v>
      </c>
      <c r="D2197" s="31" t="s">
        <v>1725</v>
      </c>
      <c r="E2197" s="30"/>
      <c r="F2197" s="30"/>
      <c r="G2197" s="30"/>
      <c r="H2197" s="30"/>
      <c r="I2197" s="45"/>
    </row>
    <row r="2198">
      <c r="B2198" s="40"/>
      <c r="C2198" s="3" t="s">
        <v>1674</v>
      </c>
      <c r="I2198" s="44"/>
    </row>
    <row r="2199">
      <c r="B2199" s="40"/>
      <c r="I2199" s="44"/>
    </row>
    <row r="2200">
      <c r="B2200" s="40"/>
      <c r="C2200" s="7" t="s">
        <v>55</v>
      </c>
      <c r="I2200" s="44"/>
    </row>
    <row r="2201">
      <c r="B2201" s="40"/>
      <c r="I2201" s="44"/>
    </row>
    <row r="2202" ht="19.947476196289063" customHeight="1">
      <c r="B2202" s="41" t="s">
        <v>1726</v>
      </c>
      <c r="C2202" s="33" t="s">
        <v>182</v>
      </c>
      <c r="D2202" s="31" t="s">
        <v>1727</v>
      </c>
      <c r="E2202" s="30"/>
      <c r="F2202" s="30"/>
      <c r="G2202" s="30"/>
      <c r="H2202" s="30"/>
      <c r="I2202" s="45"/>
    </row>
    <row r="2203">
      <c r="B2203" s="40"/>
      <c r="C2203" s="3" t="s">
        <v>1681</v>
      </c>
      <c r="I2203" s="44"/>
    </row>
    <row r="2204">
      <c r="B2204" s="40"/>
      <c r="I2204" s="44"/>
    </row>
    <row r="2205">
      <c r="B2205" s="40"/>
      <c r="C2205" s="7" t="s">
        <v>55</v>
      </c>
      <c r="I2205" s="44"/>
    </row>
    <row r="2206">
      <c r="B2206" s="40"/>
      <c r="I2206" s="44"/>
    </row>
    <row r="2207" ht="19.947476196289063" customHeight="1">
      <c r="B2207" s="41" t="s">
        <v>1696</v>
      </c>
      <c r="C2207" s="33" t="s">
        <v>182</v>
      </c>
      <c r="D2207" s="31" t="s">
        <v>1728</v>
      </c>
      <c r="E2207" s="30"/>
      <c r="F2207" s="30"/>
      <c r="G2207" s="30"/>
      <c r="H2207" s="30"/>
      <c r="I2207" s="45"/>
    </row>
    <row r="2208">
      <c r="B2208" s="40"/>
      <c r="C2208" s="3" t="s">
        <v>1674</v>
      </c>
      <c r="I2208" s="44"/>
    </row>
    <row r="2209">
      <c r="B2209" s="40"/>
      <c r="I2209" s="44"/>
    </row>
    <row r="2210">
      <c r="B2210" s="40"/>
      <c r="C2210" s="7" t="s">
        <v>55</v>
      </c>
      <c r="I2210" s="44"/>
    </row>
    <row r="2211">
      <c r="B2211" s="40"/>
      <c r="I2211" s="44"/>
    </row>
    <row r="2212" ht="19.947476196289063" customHeight="1">
      <c r="B2212" s="41" t="s">
        <v>1700</v>
      </c>
      <c r="C2212" s="33" t="s">
        <v>182</v>
      </c>
      <c r="D2212" s="31" t="s">
        <v>1729</v>
      </c>
      <c r="E2212" s="30"/>
      <c r="F2212" s="30"/>
      <c r="G2212" s="30"/>
      <c r="H2212" s="30"/>
      <c r="I2212" s="45"/>
    </row>
    <row r="2213">
      <c r="B2213" s="40"/>
      <c r="C2213" s="3" t="s">
        <v>1674</v>
      </c>
      <c r="I2213" s="44"/>
    </row>
    <row r="2214">
      <c r="B2214" s="40"/>
      <c r="I2214" s="44"/>
    </row>
    <row r="2215">
      <c r="B2215" s="40"/>
      <c r="C2215" s="7" t="s">
        <v>55</v>
      </c>
      <c r="I2215" s="44"/>
    </row>
    <row r="2216">
      <c r="B2216" s="42"/>
      <c r="C2216" s="38"/>
      <c r="D2216" s="38"/>
      <c r="E2216" s="38"/>
      <c r="F2216" s="38"/>
      <c r="G2216" s="38"/>
      <c r="H2216" s="38"/>
      <c r="I2216" s="46"/>
    </row>
    <row r="2217"/>
    <row r="2218">
      <c r="B2218" s="4" t="s">
        <v>79</v>
      </c>
    </row>
    <row r="2219" ht="19.947476196289063" customHeight="1">
      <c r="B2219" s="53" t="s">
        <v>1730</v>
      </c>
      <c r="C2219" s="36" t="s">
        <v>1703</v>
      </c>
      <c r="D2219" s="37"/>
      <c r="E2219" s="37"/>
      <c r="F2219" s="37"/>
      <c r="G2219" s="37"/>
      <c r="H2219" s="37"/>
      <c r="I2219" s="43"/>
    </row>
    <row r="2220" ht="19.947476196289063" customHeight="1">
      <c r="B2220" s="55" t="s">
        <v>1731</v>
      </c>
      <c r="C2220" s="51" t="s">
        <v>1705</v>
      </c>
      <c r="D2220" s="52"/>
      <c r="E2220" s="38"/>
      <c r="F2220" s="38"/>
      <c r="G2220" s="38"/>
      <c r="H2220" s="38"/>
      <c r="I2220" s="46"/>
    </row>
    <row r="2221"/>
    <row r="2222">
      <c r="B2222" s="4" t="s">
        <v>82</v>
      </c>
    </row>
    <row r="2223" ht="19.947476196289063" customHeight="1">
      <c r="B2223" s="53" t="s">
        <v>1732</v>
      </c>
      <c r="C2223" s="36" t="s">
        <v>1707</v>
      </c>
      <c r="D2223" s="37"/>
      <c r="E2223" s="37"/>
      <c r="F2223" s="37"/>
      <c r="G2223" s="37"/>
      <c r="H2223" s="37"/>
      <c r="I2223" s="43"/>
    </row>
    <row r="2224" ht="19.947476196289063" customHeight="1">
      <c r="B2224" s="54" t="s">
        <v>1733</v>
      </c>
      <c r="C2224" s="31" t="s">
        <v>1709</v>
      </c>
      <c r="D2224" s="30"/>
      <c r="I2224" s="44"/>
    </row>
    <row r="2225" ht="106.7443359375" customHeight="1">
      <c r="B2225" s="54" t="s">
        <v>1734</v>
      </c>
      <c r="C2225" s="31" t="s">
        <v>1735</v>
      </c>
      <c r="D2225" s="30"/>
      <c r="I2225" s="44"/>
      <c r="J2225" s="29" t="str">
        <f>HYPERLINK("#'Ändringshistorik'!C119", "Ändringshistorik: [113]")</f>
        <v>Ändringshistorik: [113]</v>
      </c>
    </row>
    <row r="2226" ht="19.947476196289063" customHeight="1">
      <c r="B2226" s="54" t="s">
        <v>1736</v>
      </c>
      <c r="C2226" s="31" t="s">
        <v>1713</v>
      </c>
      <c r="D2226" s="30"/>
      <c r="I2226" s="44"/>
    </row>
    <row r="2227" ht="19.947476196289063" customHeight="1">
      <c r="B2227" s="55" t="s">
        <v>1737</v>
      </c>
      <c r="C2227" s="51" t="s">
        <v>1738</v>
      </c>
      <c r="D2227" s="52"/>
      <c r="E2227" s="38"/>
      <c r="F2227" s="38"/>
      <c r="G2227" s="38"/>
      <c r="H2227" s="38"/>
      <c r="I2227" s="46"/>
    </row>
    <row r="2228"/>
    <row r="2229"/>
    <row r="2230"/>
    <row r="2231" ht="63.34591064453125" customHeight="1">
      <c r="A2231" s="9" t="s">
        <v>24</v>
      </c>
    </row>
    <row r="2232">
      <c r="A2232" s="28" t="s">
        <v>1739</v>
      </c>
      <c r="B2232" s="4" t="s">
        <v>47</v>
      </c>
    </row>
    <row r="2233" ht="19.947476196289063" customHeight="1">
      <c r="B2233" s="39" t="s">
        <v>947</v>
      </c>
      <c r="C2233" s="56" t="s">
        <v>73</v>
      </c>
      <c r="D2233" s="36" t="s">
        <v>1740</v>
      </c>
      <c r="E2233" s="37"/>
      <c r="F2233" s="37"/>
      <c r="G2233" s="37"/>
      <c r="H2233" s="37"/>
      <c r="I2233" s="43"/>
    </row>
    <row r="2234">
      <c r="B2234" s="40"/>
      <c r="I2234" s="44"/>
    </row>
    <row r="2235">
      <c r="B2235" s="40"/>
      <c r="C2235" s="7" t="s">
        <v>55</v>
      </c>
      <c r="I2235" s="44"/>
    </row>
    <row r="2236">
      <c r="B2236" s="40"/>
      <c r="I2236" s="44"/>
    </row>
    <row r="2237" ht="34.413623046875" customHeight="1">
      <c r="B2237" s="41" t="s">
        <v>1741</v>
      </c>
      <c r="C2237" s="33" t="s">
        <v>219</v>
      </c>
      <c r="D2237" s="31" t="s">
        <v>1742</v>
      </c>
      <c r="E2237" s="30"/>
      <c r="F2237" s="30"/>
      <c r="G2237" s="30"/>
      <c r="H2237" s="30"/>
      <c r="I2237" s="45"/>
    </row>
    <row r="2238">
      <c r="B2238" s="40"/>
      <c r="C2238" s="3" t="s">
        <v>221</v>
      </c>
      <c r="I2238" s="44"/>
    </row>
    <row r="2239">
      <c r="B2239" s="40"/>
      <c r="I2239" s="44"/>
    </row>
    <row r="2240">
      <c r="B2240" s="40"/>
      <c r="C2240" s="7" t="s">
        <v>55</v>
      </c>
      <c r="I2240" s="44"/>
    </row>
    <row r="2241">
      <c r="B2241" s="40"/>
      <c r="I2241" s="44"/>
    </row>
    <row r="2242" ht="34.413623046875" customHeight="1">
      <c r="B2242" s="41" t="s">
        <v>1743</v>
      </c>
      <c r="C2242" s="33" t="s">
        <v>219</v>
      </c>
      <c r="D2242" s="31" t="s">
        <v>1744</v>
      </c>
      <c r="E2242" s="30"/>
      <c r="F2242" s="30"/>
      <c r="G2242" s="30"/>
      <c r="H2242" s="30"/>
      <c r="I2242" s="45"/>
    </row>
    <row r="2243">
      <c r="B2243" s="40"/>
      <c r="C2243" s="3" t="s">
        <v>221</v>
      </c>
      <c r="I2243" s="44"/>
    </row>
    <row r="2244">
      <c r="B2244" s="40"/>
      <c r="I2244" s="44"/>
    </row>
    <row r="2245">
      <c r="B2245" s="40"/>
      <c r="C2245" s="7" t="s">
        <v>55</v>
      </c>
      <c r="I2245" s="44"/>
    </row>
    <row r="2246">
      <c r="B2246" s="40"/>
      <c r="I2246" s="44"/>
    </row>
    <row r="2247" ht="34.413623046875" customHeight="1">
      <c r="B2247" s="41" t="s">
        <v>1745</v>
      </c>
      <c r="C2247" s="33" t="s">
        <v>219</v>
      </c>
      <c r="D2247" s="31" t="s">
        <v>1746</v>
      </c>
      <c r="E2247" s="30"/>
      <c r="F2247" s="30"/>
      <c r="G2247" s="30"/>
      <c r="H2247" s="30"/>
      <c r="I2247" s="45"/>
    </row>
    <row r="2248">
      <c r="B2248" s="40"/>
      <c r="C2248" s="3" t="s">
        <v>221</v>
      </c>
      <c r="I2248" s="44"/>
    </row>
    <row r="2249">
      <c r="B2249" s="40"/>
      <c r="I2249" s="44"/>
    </row>
    <row r="2250">
      <c r="B2250" s="40"/>
      <c r="C2250" s="7" t="s">
        <v>55</v>
      </c>
      <c r="I2250" s="44"/>
    </row>
    <row r="2251">
      <c r="B2251" s="40"/>
      <c r="I2251" s="44"/>
    </row>
    <row r="2252" ht="34.413623046875" customHeight="1">
      <c r="B2252" s="41" t="s">
        <v>1747</v>
      </c>
      <c r="C2252" s="33" t="s">
        <v>219</v>
      </c>
      <c r="D2252" s="31" t="s">
        <v>1748</v>
      </c>
      <c r="E2252" s="30"/>
      <c r="F2252" s="30"/>
      <c r="G2252" s="30"/>
      <c r="H2252" s="30"/>
      <c r="I2252" s="45"/>
    </row>
    <row r="2253">
      <c r="B2253" s="40"/>
      <c r="C2253" s="3" t="s">
        <v>221</v>
      </c>
      <c r="I2253" s="44"/>
    </row>
    <row r="2254">
      <c r="B2254" s="40"/>
      <c r="I2254" s="44"/>
    </row>
    <row r="2255">
      <c r="B2255" s="40"/>
      <c r="C2255" s="7" t="s">
        <v>55</v>
      </c>
      <c r="I2255" s="44"/>
    </row>
    <row r="2256">
      <c r="B2256" s="40"/>
      <c r="I2256" s="44"/>
    </row>
    <row r="2257" ht="19.947476196289063" customHeight="1">
      <c r="B2257" s="41" t="s">
        <v>1749</v>
      </c>
      <c r="C2257" s="33" t="s">
        <v>219</v>
      </c>
      <c r="D2257" s="31" t="s">
        <v>1750</v>
      </c>
      <c r="E2257" s="30"/>
      <c r="F2257" s="30"/>
      <c r="G2257" s="30"/>
      <c r="H2257" s="30"/>
      <c r="I2257" s="45"/>
    </row>
    <row r="2258">
      <c r="B2258" s="40"/>
      <c r="C2258" s="3" t="s">
        <v>221</v>
      </c>
      <c r="I2258" s="44"/>
    </row>
    <row r="2259">
      <c r="B2259" s="40"/>
      <c r="I2259" s="44"/>
    </row>
    <row r="2260">
      <c r="B2260" s="40"/>
      <c r="C2260" s="7" t="s">
        <v>55</v>
      </c>
      <c r="I2260" s="44"/>
    </row>
    <row r="2261">
      <c r="B2261" s="40"/>
      <c r="I2261" s="44"/>
    </row>
    <row r="2262" ht="34.413623046875" customHeight="1">
      <c r="B2262" s="41" t="s">
        <v>1751</v>
      </c>
      <c r="C2262" s="33" t="s">
        <v>219</v>
      </c>
      <c r="D2262" s="31" t="s">
        <v>1752</v>
      </c>
      <c r="E2262" s="30"/>
      <c r="F2262" s="30"/>
      <c r="G2262" s="30"/>
      <c r="H2262" s="30"/>
      <c r="I2262" s="45"/>
    </row>
    <row r="2263">
      <c r="B2263" s="40"/>
      <c r="C2263" s="3" t="s">
        <v>221</v>
      </c>
      <c r="I2263" s="44"/>
    </row>
    <row r="2264">
      <c r="B2264" s="40"/>
      <c r="I2264" s="44"/>
    </row>
    <row r="2265">
      <c r="B2265" s="40"/>
      <c r="C2265" s="7" t="s">
        <v>55</v>
      </c>
      <c r="I2265" s="44"/>
    </row>
    <row r="2266">
      <c r="B2266" s="40"/>
      <c r="I2266" s="44"/>
    </row>
    <row r="2267" ht="19.947476196289063" customHeight="1">
      <c r="B2267" s="41" t="s">
        <v>508</v>
      </c>
      <c r="C2267" s="33" t="s">
        <v>219</v>
      </c>
      <c r="D2267" s="31" t="s">
        <v>1753</v>
      </c>
      <c r="E2267" s="30"/>
      <c r="F2267" s="30"/>
      <c r="G2267" s="30"/>
      <c r="H2267" s="30"/>
      <c r="I2267" s="45"/>
    </row>
    <row r="2268">
      <c r="B2268" s="40"/>
      <c r="C2268" s="3" t="s">
        <v>221</v>
      </c>
      <c r="I2268" s="44"/>
    </row>
    <row r="2269">
      <c r="B2269" s="40"/>
      <c r="I2269" s="44"/>
    </row>
    <row r="2270">
      <c r="B2270" s="40"/>
      <c r="C2270" s="7" t="s">
        <v>55</v>
      </c>
      <c r="I2270" s="44"/>
    </row>
    <row r="2271">
      <c r="B2271" s="40"/>
      <c r="I2271" s="44"/>
    </row>
    <row r="2272" ht="106.7443359375" customHeight="1">
      <c r="B2272" s="41" t="s">
        <v>1754</v>
      </c>
      <c r="C2272" s="33" t="s">
        <v>219</v>
      </c>
      <c r="D2272" s="31" t="s">
        <v>1755</v>
      </c>
      <c r="E2272" s="30"/>
      <c r="F2272" s="30"/>
      <c r="G2272" s="30"/>
      <c r="H2272" s="30"/>
      <c r="I2272" s="45"/>
    </row>
    <row r="2273">
      <c r="B2273" s="40"/>
      <c r="C2273" s="3" t="s">
        <v>221</v>
      </c>
      <c r="I2273" s="44"/>
    </row>
    <row r="2274">
      <c r="B2274" s="40"/>
      <c r="I2274" s="44"/>
    </row>
    <row r="2275">
      <c r="B2275" s="40"/>
      <c r="C2275" s="7" t="s">
        <v>55</v>
      </c>
      <c r="I2275" s="44"/>
    </row>
    <row r="2276">
      <c r="B2276" s="40"/>
      <c r="I2276" s="44"/>
    </row>
    <row r="2277" ht="63.34591064453125" customHeight="1">
      <c r="B2277" s="41" t="s">
        <v>1756</v>
      </c>
      <c r="C2277" s="33" t="s">
        <v>219</v>
      </c>
      <c r="D2277" s="31" t="s">
        <v>1757</v>
      </c>
      <c r="E2277" s="30"/>
      <c r="F2277" s="30"/>
      <c r="G2277" s="30"/>
      <c r="H2277" s="30"/>
      <c r="I2277" s="45"/>
    </row>
    <row r="2278">
      <c r="B2278" s="40"/>
      <c r="C2278" s="3" t="s">
        <v>221</v>
      </c>
      <c r="I2278" s="44"/>
    </row>
    <row r="2279">
      <c r="B2279" s="40"/>
      <c r="I2279" s="44"/>
    </row>
    <row r="2280">
      <c r="B2280" s="40"/>
      <c r="C2280" s="7" t="s">
        <v>55</v>
      </c>
      <c r="I2280" s="44"/>
    </row>
    <row r="2281">
      <c r="B2281" s="42"/>
      <c r="C2281" s="38"/>
      <c r="D2281" s="38"/>
      <c r="E2281" s="38"/>
      <c r="F2281" s="38"/>
      <c r="G2281" s="38"/>
      <c r="H2281" s="38"/>
      <c r="I2281" s="46"/>
    </row>
    <row r="2282"/>
    <row r="2283">
      <c r="B2283" s="4" t="s">
        <v>82</v>
      </c>
    </row>
    <row r="2284" ht="19.947476196289063" customHeight="1">
      <c r="B2284" s="53" t="s">
        <v>1758</v>
      </c>
      <c r="C2284" s="36" t="s">
        <v>1759</v>
      </c>
      <c r="D2284" s="37"/>
      <c r="E2284" s="37"/>
      <c r="F2284" s="37"/>
      <c r="G2284" s="37"/>
      <c r="H2284" s="37"/>
      <c r="I2284" s="43"/>
    </row>
    <row r="2285" ht="19.947476196289063" customHeight="1">
      <c r="B2285" s="54" t="s">
        <v>1760</v>
      </c>
      <c r="C2285" s="31" t="s">
        <v>1761</v>
      </c>
      <c r="D2285" s="30"/>
      <c r="I2285" s="44"/>
    </row>
    <row r="2286" ht="19.947476196289063" customHeight="1">
      <c r="B2286" s="54" t="s">
        <v>1762</v>
      </c>
      <c r="C2286" s="31" t="s">
        <v>1763</v>
      </c>
      <c r="D2286" s="30"/>
      <c r="I2286" s="44"/>
      <c r="J2286" s="29" t="str">
        <f>HYPERLINK("#'Ändringshistorik'!C120", "Ändringshistorik: [114]")</f>
        <v>Ändringshistorik: [114]</v>
      </c>
    </row>
    <row r="2287" ht="19.947476196289063" customHeight="1">
      <c r="B2287" s="54" t="s">
        <v>1764</v>
      </c>
      <c r="C2287" s="31" t="s">
        <v>1707</v>
      </c>
      <c r="D2287" s="30"/>
      <c r="I2287" s="44"/>
    </row>
    <row r="2288" ht="19.947476196289063" customHeight="1">
      <c r="B2288" s="54" t="s">
        <v>1765</v>
      </c>
      <c r="C2288" s="31" t="s">
        <v>1709</v>
      </c>
      <c r="D2288" s="30"/>
      <c r="I2288" s="44"/>
    </row>
    <row r="2289" ht="19.947476196289063" customHeight="1">
      <c r="B2289" s="55" t="s">
        <v>1766</v>
      </c>
      <c r="C2289" s="51" t="s">
        <v>1713</v>
      </c>
      <c r="D2289" s="52"/>
      <c r="E2289" s="38"/>
      <c r="F2289" s="38"/>
      <c r="G2289" s="38"/>
      <c r="H2289" s="38"/>
      <c r="I2289" s="46"/>
    </row>
    <row r="2290"/>
    <row r="2291"/>
    <row r="2292"/>
    <row r="2293" ht="77.81205444335937" customHeight="1">
      <c r="A2293" s="9" t="s">
        <v>25</v>
      </c>
    </row>
    <row r="2294">
      <c r="A2294" s="28" t="s">
        <v>1767</v>
      </c>
      <c r="B2294" s="4" t="s">
        <v>47</v>
      </c>
    </row>
    <row r="2295" ht="34.413623046875" customHeight="1">
      <c r="B2295" s="39" t="s">
        <v>1768</v>
      </c>
      <c r="C2295" s="56" t="s">
        <v>73</v>
      </c>
      <c r="D2295" s="36" t="s">
        <v>1769</v>
      </c>
      <c r="E2295" s="37"/>
      <c r="F2295" s="37"/>
      <c r="G2295" s="37"/>
      <c r="H2295" s="37"/>
      <c r="I2295" s="43"/>
    </row>
    <row r="2296">
      <c r="B2296" s="40"/>
      <c r="I2296" s="44"/>
    </row>
    <row r="2297">
      <c r="B2297" s="40"/>
      <c r="C2297" s="7" t="s">
        <v>55</v>
      </c>
      <c r="I2297" s="44"/>
    </row>
    <row r="2298">
      <c r="B2298" s="40"/>
      <c r="I2298" s="44"/>
    </row>
    <row r="2299" ht="63.34591064453125" customHeight="1">
      <c r="B2299" s="41" t="s">
        <v>1770</v>
      </c>
      <c r="C2299" s="33" t="s">
        <v>73</v>
      </c>
      <c r="D2299" s="31" t="s">
        <v>1771</v>
      </c>
      <c r="E2299" s="30"/>
      <c r="F2299" s="30"/>
      <c r="G2299" s="30"/>
      <c r="H2299" s="30"/>
      <c r="I2299" s="45"/>
    </row>
    <row r="2300">
      <c r="B2300" s="40"/>
      <c r="I2300" s="44"/>
    </row>
    <row r="2301">
      <c r="B2301" s="40"/>
      <c r="C2301" s="34" t="s">
        <v>60</v>
      </c>
      <c r="I2301" s="44"/>
    </row>
    <row r="2302">
      <c r="B2302" s="40"/>
      <c r="I2302" s="44"/>
    </row>
    <row r="2303" ht="19.947476196289063" customHeight="1">
      <c r="B2303" s="41" t="s">
        <v>1772</v>
      </c>
      <c r="C2303" s="32" t="s">
        <v>49</v>
      </c>
      <c r="D2303" s="31" t="s">
        <v>1773</v>
      </c>
      <c r="E2303" s="30"/>
      <c r="F2303" s="30"/>
      <c r="G2303" s="30"/>
      <c r="H2303" s="30"/>
      <c r="I2303" s="45"/>
    </row>
    <row r="2304" ht="19.947476196289063" customHeight="1">
      <c r="B2304" s="40"/>
      <c r="C2304" s="3" t="s">
        <v>1774</v>
      </c>
      <c r="D2304" s="9" t="s">
        <v>1775</v>
      </c>
      <c r="I2304" s="44"/>
    </row>
    <row r="2305" ht="19.947476196289063" customHeight="1">
      <c r="B2305" s="40"/>
      <c r="C2305" s="3" t="s">
        <v>1776</v>
      </c>
      <c r="D2305" s="9" t="s">
        <v>1777</v>
      </c>
      <c r="I2305" s="44"/>
    </row>
    <row r="2306" ht="19.947476196289063" customHeight="1">
      <c r="B2306" s="40"/>
      <c r="C2306" s="3" t="s">
        <v>1778</v>
      </c>
      <c r="D2306" s="9" t="s">
        <v>1779</v>
      </c>
      <c r="I2306" s="44"/>
    </row>
    <row r="2307" ht="19.947476196289063" customHeight="1">
      <c r="B2307" s="40"/>
      <c r="C2307" s="3" t="s">
        <v>1780</v>
      </c>
      <c r="D2307" s="9" t="s">
        <v>1781</v>
      </c>
      <c r="I2307" s="44"/>
    </row>
    <row r="2308" ht="19.947476196289063" customHeight="1">
      <c r="B2308" s="40"/>
      <c r="C2308" s="3" t="s">
        <v>1782</v>
      </c>
      <c r="D2308" s="9" t="s">
        <v>1783</v>
      </c>
      <c r="I2308" s="44"/>
    </row>
    <row r="2309" ht="19.947476196289063" customHeight="1">
      <c r="B2309" s="40"/>
      <c r="C2309" s="3" t="s">
        <v>1784</v>
      </c>
      <c r="D2309" s="9" t="s">
        <v>1785</v>
      </c>
      <c r="I2309" s="44"/>
    </row>
    <row r="2310" ht="19.947476196289063" customHeight="1">
      <c r="B2310" s="40"/>
      <c r="C2310" s="3" t="s">
        <v>1786</v>
      </c>
      <c r="D2310" s="9" t="s">
        <v>1787</v>
      </c>
      <c r="I2310" s="44"/>
    </row>
    <row r="2311" ht="19.947476196289063" customHeight="1">
      <c r="B2311" s="40"/>
      <c r="C2311" s="3" t="s">
        <v>1788</v>
      </c>
      <c r="D2311" s="9" t="s">
        <v>1789</v>
      </c>
      <c r="I2311" s="44"/>
    </row>
    <row r="2312">
      <c r="B2312" s="40"/>
      <c r="I2312" s="44"/>
    </row>
    <row r="2313">
      <c r="B2313" s="40"/>
      <c r="C2313" s="34" t="s">
        <v>60</v>
      </c>
      <c r="I2313" s="44"/>
    </row>
    <row r="2314">
      <c r="B2314" s="40"/>
      <c r="I2314" s="44"/>
    </row>
    <row r="2315" ht="34.413623046875" customHeight="1">
      <c r="B2315" s="41" t="s">
        <v>1637</v>
      </c>
      <c r="C2315" s="33" t="s">
        <v>69</v>
      </c>
      <c r="D2315" s="31" t="s">
        <v>1790</v>
      </c>
      <c r="E2315" s="30"/>
      <c r="F2315" s="30"/>
      <c r="G2315" s="30"/>
      <c r="H2315" s="30"/>
      <c r="I2315" s="45"/>
    </row>
    <row r="2316">
      <c r="B2316" s="40"/>
      <c r="C2316" s="3" t="s">
        <v>445</v>
      </c>
      <c r="I2316" s="44"/>
    </row>
    <row r="2317">
      <c r="B2317" s="40"/>
      <c r="I2317" s="44"/>
    </row>
    <row r="2318">
      <c r="B2318" s="40"/>
      <c r="C2318" s="7" t="s">
        <v>55</v>
      </c>
      <c r="I2318" s="44"/>
    </row>
    <row r="2319">
      <c r="B2319" s="42"/>
      <c r="C2319" s="38"/>
      <c r="D2319" s="38"/>
      <c r="E2319" s="38"/>
      <c r="F2319" s="38"/>
      <c r="G2319" s="38"/>
      <c r="H2319" s="38"/>
      <c r="I2319" s="46"/>
    </row>
    <row r="2320"/>
    <row r="2321">
      <c r="B2321" s="4" t="s">
        <v>79</v>
      </c>
    </row>
    <row r="2322" ht="34.413623046875" customHeight="1">
      <c r="B2322" s="49" t="s">
        <v>1791</v>
      </c>
      <c r="C2322" s="47" t="s">
        <v>1792</v>
      </c>
      <c r="D2322" s="48"/>
      <c r="E2322" s="48"/>
      <c r="F2322" s="48"/>
      <c r="G2322" s="48"/>
      <c r="H2322" s="48"/>
      <c r="I2322" s="50"/>
    </row>
    <row r="2323"/>
    <row r="2324">
      <c r="B2324" s="4" t="s">
        <v>82</v>
      </c>
    </row>
    <row r="2325" ht="19.947476196289063" customHeight="1">
      <c r="B2325" s="53" t="s">
        <v>1793</v>
      </c>
      <c r="C2325" s="36" t="s">
        <v>1794</v>
      </c>
      <c r="D2325" s="37"/>
      <c r="E2325" s="37"/>
      <c r="F2325" s="37"/>
      <c r="G2325" s="37"/>
      <c r="H2325" s="37"/>
      <c r="I2325" s="43"/>
    </row>
    <row r="2326" ht="19.947476196289063" customHeight="1">
      <c r="B2326" s="54" t="s">
        <v>1795</v>
      </c>
      <c r="C2326" s="31" t="s">
        <v>1796</v>
      </c>
      <c r="D2326" s="30"/>
      <c r="I2326" s="44"/>
    </row>
    <row r="2327" ht="19.947476196289063" customHeight="1">
      <c r="B2327" s="54" t="s">
        <v>1797</v>
      </c>
      <c r="C2327" s="31" t="s">
        <v>1798</v>
      </c>
      <c r="D2327" s="30"/>
      <c r="I2327" s="44"/>
    </row>
    <row r="2328" ht="48.879766845703124" customHeight="1">
      <c r="B2328" s="54" t="s">
        <v>1799</v>
      </c>
      <c r="C2328" s="31" t="s">
        <v>1800</v>
      </c>
      <c r="D2328" s="30"/>
      <c r="I2328" s="44"/>
    </row>
    <row r="2329" ht="164.6089111328125" customHeight="1">
      <c r="B2329" s="54" t="s">
        <v>1801</v>
      </c>
      <c r="C2329" s="31" t="s">
        <v>1802</v>
      </c>
      <c r="D2329" s="30"/>
      <c r="I2329" s="44"/>
      <c r="J2329" s="29" t="str">
        <f>HYPERLINK("#'Ändringshistorik'!C121", "Ändringshistorik: [115]")</f>
        <v>Ändringshistorik: [115]</v>
      </c>
    </row>
    <row r="2330" ht="19.947476196289063" customHeight="1">
      <c r="B2330" s="54" t="s">
        <v>1803</v>
      </c>
      <c r="C2330" s="31" t="s">
        <v>1804</v>
      </c>
      <c r="D2330" s="30"/>
      <c r="I2330" s="44"/>
    </row>
    <row r="2331" ht="19.947476196289063" customHeight="1">
      <c r="B2331" s="54" t="s">
        <v>1805</v>
      </c>
      <c r="C2331" s="31" t="s">
        <v>1806</v>
      </c>
      <c r="D2331" s="30"/>
      <c r="I2331" s="44"/>
    </row>
    <row r="2332" ht="19.947476196289063" customHeight="1">
      <c r="B2332" s="55" t="s">
        <v>1807</v>
      </c>
      <c r="C2332" s="51" t="s">
        <v>1808</v>
      </c>
      <c r="D2332" s="52"/>
      <c r="E2332" s="38"/>
      <c r="F2332" s="38"/>
      <c r="G2332" s="38"/>
      <c r="H2332" s="38"/>
      <c r="I2332" s="46"/>
    </row>
    <row r="2333"/>
    <row r="2334"/>
    <row r="2335"/>
    <row r="2336" ht="106.7443359375" customHeight="1">
      <c r="A2336" s="9" t="s">
        <v>26</v>
      </c>
    </row>
    <row r="2337">
      <c r="A2337" s="28" t="s">
        <v>1809</v>
      </c>
      <c r="B2337" s="4" t="s">
        <v>47</v>
      </c>
    </row>
    <row r="2338" ht="34.413623046875" customHeight="1">
      <c r="B2338" s="39" t="s">
        <v>1810</v>
      </c>
      <c r="C2338" s="56" t="s">
        <v>219</v>
      </c>
      <c r="D2338" s="36" t="s">
        <v>1811</v>
      </c>
      <c r="E2338" s="37"/>
      <c r="F2338" s="37"/>
      <c r="G2338" s="37"/>
      <c r="H2338" s="37"/>
      <c r="I2338" s="43"/>
    </row>
    <row r="2339">
      <c r="B2339" s="40"/>
      <c r="C2339" s="3" t="s">
        <v>221</v>
      </c>
      <c r="I2339" s="44"/>
    </row>
    <row r="2340">
      <c r="B2340" s="40"/>
      <c r="I2340" s="44"/>
    </row>
    <row r="2341">
      <c r="B2341" s="40"/>
      <c r="C2341" s="7" t="s">
        <v>55</v>
      </c>
      <c r="I2341" s="44"/>
    </row>
    <row r="2342">
      <c r="B2342" s="40"/>
      <c r="I2342" s="44"/>
    </row>
    <row r="2343" ht="34.413623046875" customHeight="1">
      <c r="B2343" s="41" t="s">
        <v>1812</v>
      </c>
      <c r="C2343" s="33" t="s">
        <v>69</v>
      </c>
      <c r="D2343" s="31" t="s">
        <v>1813</v>
      </c>
      <c r="E2343" s="30"/>
      <c r="F2343" s="30"/>
      <c r="G2343" s="30"/>
      <c r="H2343" s="30"/>
      <c r="I2343" s="45"/>
    </row>
    <row r="2344">
      <c r="B2344" s="40"/>
      <c r="C2344" s="3" t="s">
        <v>445</v>
      </c>
      <c r="I2344" s="44"/>
    </row>
    <row r="2345">
      <c r="B2345" s="40"/>
      <c r="I2345" s="44"/>
    </row>
    <row r="2346">
      <c r="B2346" s="40"/>
      <c r="C2346" s="7" t="s">
        <v>55</v>
      </c>
      <c r="I2346" s="44"/>
    </row>
    <row r="2347">
      <c r="B2347" s="42"/>
      <c r="C2347" s="38"/>
      <c r="D2347" s="38"/>
      <c r="E2347" s="38"/>
      <c r="F2347" s="38"/>
      <c r="G2347" s="38"/>
      <c r="H2347" s="38"/>
      <c r="I2347" s="46"/>
    </row>
    <row r="2348"/>
    <row r="2349">
      <c r="B2349" s="4" t="s">
        <v>79</v>
      </c>
    </row>
    <row r="2350" ht="34.413623046875" customHeight="1">
      <c r="B2350" s="49" t="s">
        <v>1814</v>
      </c>
      <c r="C2350" s="47" t="s">
        <v>1815</v>
      </c>
      <c r="D2350" s="48"/>
      <c r="E2350" s="48"/>
      <c r="F2350" s="48"/>
      <c r="G2350" s="48"/>
      <c r="H2350" s="48"/>
      <c r="I2350" s="50"/>
    </row>
    <row r="2351"/>
    <row r="2352">
      <c r="B2352" s="4" t="s">
        <v>82</v>
      </c>
    </row>
    <row r="2353" ht="48.879766845703124" customHeight="1">
      <c r="B2353" s="53" t="s">
        <v>1816</v>
      </c>
      <c r="C2353" s="36" t="s">
        <v>1817</v>
      </c>
      <c r="D2353" s="37"/>
      <c r="E2353" s="37"/>
      <c r="F2353" s="37"/>
      <c r="G2353" s="37"/>
      <c r="H2353" s="37"/>
      <c r="I2353" s="43"/>
      <c r="J2353" s="29" t="str">
        <f>HYPERLINK("#'Ändringshistorik'!C122", "Ändringshistorik: [116]")</f>
        <v>Ändringshistorik: [116]</v>
      </c>
    </row>
    <row r="2354" ht="19.947476196289063" customHeight="1">
      <c r="B2354" s="54" t="s">
        <v>1818</v>
      </c>
      <c r="C2354" s="31" t="s">
        <v>1819</v>
      </c>
      <c r="D2354" s="30"/>
      <c r="I2354" s="44"/>
    </row>
    <row r="2355" ht="19.947476196289063" customHeight="1">
      <c r="B2355" s="55" t="s">
        <v>1820</v>
      </c>
      <c r="C2355" s="51" t="s">
        <v>1821</v>
      </c>
      <c r="D2355" s="52"/>
      <c r="E2355" s="38"/>
      <c r="F2355" s="38"/>
      <c r="G2355" s="38"/>
      <c r="H2355" s="38"/>
      <c r="I2355" s="46"/>
    </row>
    <row r="2356"/>
    <row r="2357"/>
    <row r="2358"/>
    <row r="2359" ht="19.947476196289063" customHeight="1">
      <c r="A2359" s="9" t="s">
        <v>27</v>
      </c>
    </row>
    <row r="2360">
      <c r="A2360" s="28" t="s">
        <v>1822</v>
      </c>
      <c r="B2360" s="4" t="s">
        <v>47</v>
      </c>
    </row>
    <row r="2361" ht="19.947476196289063" customHeight="1">
      <c r="B2361" s="39" t="s">
        <v>947</v>
      </c>
      <c r="C2361" s="56" t="s">
        <v>73</v>
      </c>
      <c r="D2361" s="36" t="s">
        <v>1823</v>
      </c>
      <c r="E2361" s="37"/>
      <c r="F2361" s="37"/>
      <c r="G2361" s="37"/>
      <c r="H2361" s="37"/>
      <c r="I2361" s="43"/>
    </row>
    <row r="2362">
      <c r="B2362" s="40"/>
      <c r="I2362" s="44"/>
    </row>
    <row r="2363">
      <c r="B2363" s="40"/>
      <c r="C2363" s="7" t="s">
        <v>55</v>
      </c>
      <c r="I2363" s="44"/>
    </row>
    <row r="2364">
      <c r="B2364" s="40"/>
      <c r="I2364" s="44"/>
    </row>
    <row r="2365" ht="19.947476196289063" customHeight="1">
      <c r="B2365" s="41" t="s">
        <v>1664</v>
      </c>
      <c r="C2365" s="32" t="s">
        <v>49</v>
      </c>
      <c r="D2365" s="31" t="s">
        <v>1824</v>
      </c>
      <c r="E2365" s="30"/>
      <c r="F2365" s="30"/>
      <c r="G2365" s="30"/>
      <c r="H2365" s="30"/>
      <c r="I2365" s="45"/>
    </row>
    <row r="2366" ht="19.947476196289063" customHeight="1">
      <c r="B2366" s="40"/>
      <c r="C2366" s="3" t="s">
        <v>1666</v>
      </c>
      <c r="D2366" s="9" t="s">
        <v>1667</v>
      </c>
      <c r="I2366" s="44"/>
    </row>
    <row r="2367" ht="19.947476196289063" customHeight="1">
      <c r="B2367" s="40"/>
      <c r="C2367" s="3" t="s">
        <v>1668</v>
      </c>
      <c r="D2367" s="9" t="s">
        <v>1669</v>
      </c>
      <c r="I2367" s="44"/>
    </row>
    <row r="2368" ht="19.947476196289063" customHeight="1">
      <c r="B2368" s="40"/>
      <c r="C2368" s="3" t="s">
        <v>1670</v>
      </c>
      <c r="D2368" s="9" t="s">
        <v>1671</v>
      </c>
      <c r="I2368" s="44"/>
    </row>
    <row r="2369">
      <c r="B2369" s="40"/>
      <c r="I2369" s="44"/>
    </row>
    <row r="2370">
      <c r="B2370" s="40"/>
      <c r="C2370" s="7" t="s">
        <v>55</v>
      </c>
      <c r="I2370" s="44"/>
    </row>
    <row r="2371">
      <c r="B2371" s="40"/>
      <c r="I2371" s="44"/>
    </row>
    <row r="2372" ht="48.879766845703124" customHeight="1">
      <c r="B2372" s="41" t="s">
        <v>1825</v>
      </c>
      <c r="C2372" s="33" t="s">
        <v>219</v>
      </c>
      <c r="D2372" s="31" t="s">
        <v>1826</v>
      </c>
      <c r="E2372" s="30"/>
      <c r="F2372" s="30"/>
      <c r="G2372" s="30"/>
      <c r="H2372" s="30"/>
      <c r="I2372" s="45"/>
    </row>
    <row r="2373">
      <c r="B2373" s="40"/>
      <c r="C2373" s="3" t="s">
        <v>221</v>
      </c>
      <c r="I2373" s="44"/>
    </row>
    <row r="2374">
      <c r="B2374" s="40"/>
      <c r="I2374" s="44"/>
    </row>
    <row r="2375">
      <c r="B2375" s="40"/>
      <c r="C2375" s="7" t="s">
        <v>55</v>
      </c>
      <c r="I2375" s="44"/>
    </row>
    <row r="2376">
      <c r="B2376" s="40"/>
      <c r="I2376" s="44"/>
    </row>
    <row r="2377" ht="19.947476196289063" customHeight="1">
      <c r="B2377" s="41" t="s">
        <v>1827</v>
      </c>
      <c r="C2377" s="33" t="s">
        <v>219</v>
      </c>
      <c r="D2377" s="31" t="s">
        <v>1828</v>
      </c>
      <c r="E2377" s="30"/>
      <c r="F2377" s="30"/>
      <c r="G2377" s="30"/>
      <c r="H2377" s="30"/>
      <c r="I2377" s="45"/>
    </row>
    <row r="2378">
      <c r="B2378" s="40"/>
      <c r="C2378" s="3" t="s">
        <v>221</v>
      </c>
      <c r="I2378" s="44"/>
    </row>
    <row r="2379">
      <c r="B2379" s="40"/>
      <c r="I2379" s="44"/>
    </row>
    <row r="2380">
      <c r="B2380" s="40"/>
      <c r="C2380" s="34" t="s">
        <v>60</v>
      </c>
      <c r="I2380" s="44"/>
    </row>
    <row r="2381">
      <c r="B2381" s="40"/>
      <c r="I2381" s="44"/>
    </row>
    <row r="2382" ht="48.879766845703124" customHeight="1">
      <c r="B2382" s="41" t="s">
        <v>1829</v>
      </c>
      <c r="C2382" s="33" t="s">
        <v>219</v>
      </c>
      <c r="D2382" s="31" t="s">
        <v>1830</v>
      </c>
      <c r="E2382" s="30"/>
      <c r="F2382" s="30"/>
      <c r="G2382" s="30"/>
      <c r="H2382" s="30"/>
      <c r="I2382" s="45"/>
    </row>
    <row r="2383">
      <c r="B2383" s="40"/>
      <c r="C2383" s="3" t="s">
        <v>221</v>
      </c>
      <c r="I2383" s="44"/>
    </row>
    <row r="2384">
      <c r="B2384" s="40"/>
      <c r="I2384" s="44"/>
    </row>
    <row r="2385">
      <c r="B2385" s="40"/>
      <c r="C2385" s="34" t="s">
        <v>60</v>
      </c>
      <c r="I2385" s="44"/>
    </row>
    <row r="2386">
      <c r="B2386" s="40"/>
      <c r="I2386" s="44"/>
    </row>
    <row r="2387" ht="19.947476196289063" customHeight="1">
      <c r="B2387" s="41" t="s">
        <v>1831</v>
      </c>
      <c r="C2387" s="32" t="s">
        <v>49</v>
      </c>
      <c r="D2387" s="31" t="s">
        <v>1832</v>
      </c>
      <c r="E2387" s="30"/>
      <c r="F2387" s="30"/>
      <c r="G2387" s="30"/>
      <c r="H2387" s="30"/>
      <c r="I2387" s="45"/>
    </row>
    <row r="2388" ht="19.947476196289063" customHeight="1">
      <c r="B2388" s="40"/>
      <c r="C2388" s="3" t="s">
        <v>1418</v>
      </c>
      <c r="D2388" s="9" t="s">
        <v>1419</v>
      </c>
      <c r="I2388" s="44"/>
    </row>
    <row r="2389" ht="19.947476196289063" customHeight="1">
      <c r="B2389" s="40"/>
      <c r="C2389" s="3" t="s">
        <v>284</v>
      </c>
      <c r="D2389" s="9" t="s">
        <v>624</v>
      </c>
      <c r="I2389" s="44"/>
    </row>
    <row r="2390" ht="19.947476196289063" customHeight="1">
      <c r="B2390" s="40"/>
      <c r="C2390" s="3" t="s">
        <v>1420</v>
      </c>
      <c r="D2390" s="9" t="s">
        <v>1421</v>
      </c>
      <c r="I2390" s="44"/>
    </row>
    <row r="2391" ht="19.947476196289063" customHeight="1">
      <c r="B2391" s="40"/>
      <c r="C2391" s="3" t="s">
        <v>1833</v>
      </c>
      <c r="D2391" s="9" t="s">
        <v>1834</v>
      </c>
      <c r="I2391" s="44"/>
    </row>
    <row r="2392">
      <c r="B2392" s="40"/>
      <c r="I2392" s="44"/>
    </row>
    <row r="2393">
      <c r="B2393" s="40"/>
      <c r="C2393" s="34" t="s">
        <v>60</v>
      </c>
      <c r="I2393" s="44"/>
    </row>
    <row r="2394">
      <c r="B2394" s="42"/>
      <c r="C2394" s="38"/>
      <c r="D2394" s="38"/>
      <c r="E2394" s="38"/>
      <c r="F2394" s="38"/>
      <c r="G2394" s="38"/>
      <c r="H2394" s="38"/>
      <c r="I2394" s="46"/>
    </row>
    <row r="2395"/>
    <row r="2396">
      <c r="B2396" s="4" t="s">
        <v>82</v>
      </c>
    </row>
    <row r="2397" ht="34.413623046875" customHeight="1">
      <c r="B2397" s="53" t="s">
        <v>1835</v>
      </c>
      <c r="C2397" s="36" t="s">
        <v>1836</v>
      </c>
      <c r="D2397" s="37"/>
      <c r="E2397" s="37"/>
      <c r="F2397" s="37"/>
      <c r="G2397" s="37"/>
      <c r="H2397" s="37"/>
      <c r="I2397" s="43"/>
    </row>
    <row r="2398" ht="19.947476196289063" customHeight="1">
      <c r="B2398" s="54" t="s">
        <v>1837</v>
      </c>
      <c r="C2398" s="31" t="s">
        <v>1838</v>
      </c>
      <c r="D2398" s="30"/>
      <c r="I2398" s="44"/>
    </row>
    <row r="2399" ht="19.947476196289063" customHeight="1">
      <c r="B2399" s="55" t="s">
        <v>1839</v>
      </c>
      <c r="C2399" s="51" t="s">
        <v>1840</v>
      </c>
      <c r="D2399" s="52"/>
      <c r="E2399" s="38"/>
      <c r="F2399" s="38"/>
      <c r="G2399" s="38"/>
      <c r="H2399" s="38"/>
      <c r="I2399" s="46"/>
    </row>
    <row r="2400"/>
    <row r="2401"/>
    <row r="2402"/>
    <row r="2403" ht="19.947476196289063" customHeight="1">
      <c r="A2403" s="9" t="s">
        <v>28</v>
      </c>
    </row>
    <row r="2404">
      <c r="A2404" s="28" t="s">
        <v>1841</v>
      </c>
      <c r="B2404" s="4" t="s">
        <v>47</v>
      </c>
      <c r="J2404" s="29" t="str">
        <f>HYPERLINK("#'Ändringshistorik'!C212", "Ändringshistorik: [17] ,[27] ,[28] ,[194] ,[195]")</f>
        <v>Ändringshistorik: [17] ,[27] ,[28] ,[194] ,[195]</v>
      </c>
    </row>
    <row r="2405" ht="19.947476196289063" customHeight="1">
      <c r="B2405" s="39" t="s">
        <v>1842</v>
      </c>
      <c r="C2405" s="35" t="s">
        <v>49</v>
      </c>
      <c r="D2405" s="36" t="s">
        <v>1843</v>
      </c>
      <c r="E2405" s="37"/>
      <c r="F2405" s="37"/>
      <c r="G2405" s="37"/>
      <c r="H2405" s="37"/>
      <c r="I2405" s="43"/>
    </row>
    <row r="2406" ht="19.947476196289063" customHeight="1">
      <c r="B2406" s="40"/>
      <c r="C2406" s="3" t="s">
        <v>840</v>
      </c>
      <c r="D2406" s="9" t="s">
        <v>1844</v>
      </c>
      <c r="I2406" s="44"/>
    </row>
    <row r="2407" ht="19.947476196289063" customHeight="1">
      <c r="B2407" s="40"/>
      <c r="C2407" s="3" t="s">
        <v>646</v>
      </c>
      <c r="D2407" s="9" t="s">
        <v>1845</v>
      </c>
      <c r="I2407" s="44"/>
    </row>
    <row r="2408" ht="19.947476196289063" customHeight="1">
      <c r="B2408" s="40"/>
      <c r="C2408" s="3" t="s">
        <v>648</v>
      </c>
      <c r="D2408" s="9" t="s">
        <v>1846</v>
      </c>
      <c r="I2408" s="44"/>
    </row>
    <row r="2409" ht="19.947476196289063" customHeight="1">
      <c r="B2409" s="40"/>
      <c r="C2409" s="3" t="s">
        <v>650</v>
      </c>
      <c r="D2409" s="9" t="s">
        <v>1847</v>
      </c>
      <c r="I2409" s="44"/>
    </row>
    <row r="2410" ht="19.947476196289063" customHeight="1">
      <c r="B2410" s="40"/>
      <c r="C2410" s="3" t="s">
        <v>652</v>
      </c>
      <c r="D2410" s="9" t="s">
        <v>1848</v>
      </c>
      <c r="I2410" s="44"/>
    </row>
    <row r="2411" ht="19.947476196289063" customHeight="1">
      <c r="B2411" s="40"/>
      <c r="C2411" s="3" t="s">
        <v>660</v>
      </c>
      <c r="D2411" s="9" t="s">
        <v>1849</v>
      </c>
      <c r="I2411" s="44"/>
    </row>
    <row r="2412" ht="19.947476196289063" customHeight="1">
      <c r="B2412" s="40"/>
      <c r="C2412" s="3" t="s">
        <v>669</v>
      </c>
      <c r="D2412" s="9" t="s">
        <v>1850</v>
      </c>
      <c r="I2412" s="44"/>
    </row>
    <row r="2413" ht="19.947476196289063" customHeight="1">
      <c r="B2413" s="40"/>
      <c r="C2413" s="3" t="s">
        <v>679</v>
      </c>
      <c r="D2413" s="9" t="s">
        <v>1851</v>
      </c>
      <c r="I2413" s="44"/>
    </row>
    <row r="2414" ht="19.947476196289063" customHeight="1">
      <c r="B2414" s="40"/>
      <c r="C2414" s="3" t="s">
        <v>681</v>
      </c>
      <c r="D2414" s="9" t="s">
        <v>1852</v>
      </c>
      <c r="I2414" s="44"/>
    </row>
    <row r="2415" ht="19.947476196289063" customHeight="1">
      <c r="B2415" s="40"/>
      <c r="C2415" s="3" t="s">
        <v>818</v>
      </c>
      <c r="D2415" s="9" t="s">
        <v>1853</v>
      </c>
      <c r="I2415" s="44"/>
    </row>
    <row r="2416" ht="19.947476196289063" customHeight="1">
      <c r="B2416" s="40"/>
      <c r="C2416" s="3" t="s">
        <v>1854</v>
      </c>
      <c r="D2416" s="9" t="s">
        <v>1855</v>
      </c>
      <c r="I2416" s="44"/>
    </row>
    <row r="2417">
      <c r="B2417" s="40"/>
      <c r="I2417" s="44"/>
    </row>
    <row r="2418">
      <c r="B2418" s="40"/>
      <c r="C2418" s="34" t="s">
        <v>60</v>
      </c>
      <c r="I2418" s="44"/>
    </row>
    <row r="2419">
      <c r="B2419" s="40"/>
      <c r="I2419" s="44"/>
    </row>
    <row r="2420" ht="19.947476196289063" customHeight="1">
      <c r="B2420" s="41" t="s">
        <v>1856</v>
      </c>
      <c r="C2420" s="33" t="str">
        <f>HYPERLINK("#'Json-dokumentation'!A3057", "Element av typen 'BPS'")</f>
        <v>Element av typen 'BPS'</v>
      </c>
      <c r="D2420" s="31" t="s">
        <v>1857</v>
      </c>
      <c r="E2420" s="30"/>
      <c r="F2420" s="30"/>
      <c r="G2420" s="30"/>
      <c r="H2420" s="30"/>
      <c r="I2420" s="45"/>
    </row>
    <row r="2421">
      <c r="B2421" s="40"/>
      <c r="C2421" s="34" t="s">
        <v>60</v>
      </c>
      <c r="I2421" s="44"/>
    </row>
    <row r="2422">
      <c r="B2422" s="40"/>
      <c r="I2422" s="44"/>
    </row>
    <row r="2423" ht="34.413623046875" customHeight="1">
      <c r="B2423" s="41" t="s">
        <v>1858</v>
      </c>
      <c r="C2423" s="33" t="str">
        <f>HYPERLINK("#'Json-dokumentation'!A3094", "Element av typen 'CPOT'")</f>
        <v>Element av typen 'CPOT'</v>
      </c>
      <c r="D2423" s="31" t="s">
        <v>1859</v>
      </c>
      <c r="E2423" s="30"/>
      <c r="F2423" s="30"/>
      <c r="G2423" s="30"/>
      <c r="H2423" s="30"/>
      <c r="I2423" s="45"/>
    </row>
    <row r="2424">
      <c r="B2424" s="40"/>
      <c r="C2424" s="34" t="s">
        <v>60</v>
      </c>
      <c r="I2424" s="44"/>
    </row>
    <row r="2425">
      <c r="B2425" s="40"/>
      <c r="I2425" s="44"/>
    </row>
    <row r="2426" ht="34.413623046875" customHeight="1">
      <c r="B2426" s="41" t="s">
        <v>1860</v>
      </c>
      <c r="C2426" s="33" t="s">
        <v>73</v>
      </c>
      <c r="D2426" s="31" t="s">
        <v>1861</v>
      </c>
      <c r="E2426" s="30"/>
      <c r="F2426" s="30"/>
      <c r="G2426" s="30"/>
      <c r="H2426" s="30"/>
      <c r="I2426" s="45"/>
    </row>
    <row r="2427">
      <c r="B2427" s="40"/>
      <c r="I2427" s="44"/>
    </row>
    <row r="2428">
      <c r="B2428" s="40"/>
      <c r="C2428" s="34" t="s">
        <v>60</v>
      </c>
      <c r="I2428" s="44"/>
    </row>
    <row r="2429">
      <c r="B2429" s="40"/>
      <c r="I2429" s="44"/>
    </row>
    <row r="2430" ht="19.947476196289063" customHeight="1">
      <c r="B2430" s="41" t="s">
        <v>947</v>
      </c>
      <c r="C2430" s="33" t="s">
        <v>73</v>
      </c>
      <c r="D2430" s="31" t="s">
        <v>1862</v>
      </c>
      <c r="E2430" s="30"/>
      <c r="F2430" s="30"/>
      <c r="G2430" s="30"/>
      <c r="H2430" s="30"/>
      <c r="I2430" s="45"/>
      <c r="J2430" s="29" t="str">
        <f>HYPERLINK("#'Ändringshistorik'!C123", "Ändringshistorik: [117] ,[118]")</f>
        <v>Ändringshistorik: [117] ,[118]</v>
      </c>
    </row>
    <row r="2431">
      <c r="B2431" s="40"/>
      <c r="I2431" s="44"/>
    </row>
    <row r="2432">
      <c r="B2432" s="40"/>
      <c r="C2432" s="34" t="s">
        <v>60</v>
      </c>
      <c r="I2432" s="44"/>
    </row>
    <row r="2433">
      <c r="B2433" s="40"/>
      <c r="I2433" s="44"/>
    </row>
    <row r="2434" ht="19.947476196289063" customHeight="1">
      <c r="B2434" s="41" t="s">
        <v>1664</v>
      </c>
      <c r="C2434" s="32" t="s">
        <v>49</v>
      </c>
      <c r="D2434" s="31" t="s">
        <v>1863</v>
      </c>
      <c r="E2434" s="30"/>
      <c r="F2434" s="30"/>
      <c r="G2434" s="30"/>
      <c r="H2434" s="30"/>
      <c r="I2434" s="45"/>
      <c r="J2434" s="29" t="str">
        <f>HYPERLINK("#'Ändringshistorik'!C125", "Ändringshistorik: [119] ,[120]")</f>
        <v>Ändringshistorik: [119] ,[120]</v>
      </c>
    </row>
    <row r="2435" ht="19.947476196289063" customHeight="1">
      <c r="B2435" s="40"/>
      <c r="C2435" s="3" t="s">
        <v>1666</v>
      </c>
      <c r="D2435" s="9" t="s">
        <v>1667</v>
      </c>
      <c r="I2435" s="44"/>
    </row>
    <row r="2436" ht="19.947476196289063" customHeight="1">
      <c r="B2436" s="40"/>
      <c r="C2436" s="3" t="s">
        <v>1668</v>
      </c>
      <c r="D2436" s="9" t="s">
        <v>1669</v>
      </c>
      <c r="I2436" s="44"/>
    </row>
    <row r="2437" ht="19.947476196289063" customHeight="1">
      <c r="B2437" s="40"/>
      <c r="C2437" s="3" t="s">
        <v>1670</v>
      </c>
      <c r="D2437" s="9" t="s">
        <v>1671</v>
      </c>
      <c r="I2437" s="44"/>
    </row>
    <row r="2438">
      <c r="B2438" s="40"/>
      <c r="I2438" s="44"/>
    </row>
    <row r="2439">
      <c r="B2439" s="40"/>
      <c r="C2439" s="34" t="s">
        <v>60</v>
      </c>
      <c r="I2439" s="44"/>
    </row>
    <row r="2440">
      <c r="B2440" s="40"/>
      <c r="I2440" s="44"/>
    </row>
    <row r="2441" ht="19.947476196289063" customHeight="1">
      <c r="B2441" s="41" t="s">
        <v>1864</v>
      </c>
      <c r="C2441" s="32" t="s">
        <v>49</v>
      </c>
      <c r="D2441" s="31" t="s">
        <v>1865</v>
      </c>
      <c r="E2441" s="30"/>
      <c r="F2441" s="30"/>
      <c r="G2441" s="30"/>
      <c r="H2441" s="30"/>
      <c r="I2441" s="45"/>
    </row>
    <row r="2442" ht="19.947476196289063" customHeight="1">
      <c r="B2442" s="40"/>
      <c r="C2442" s="3" t="s">
        <v>1866</v>
      </c>
      <c r="D2442" s="9" t="s">
        <v>1867</v>
      </c>
      <c r="I2442" s="44"/>
    </row>
    <row r="2443" ht="19.947476196289063" customHeight="1">
      <c r="B2443" s="40"/>
      <c r="C2443" s="3" t="s">
        <v>1868</v>
      </c>
      <c r="D2443" s="9" t="s">
        <v>1869</v>
      </c>
      <c r="I2443" s="44"/>
    </row>
    <row r="2444" ht="19.947476196289063" customHeight="1">
      <c r="B2444" s="40"/>
      <c r="C2444" s="3" t="s">
        <v>296</v>
      </c>
      <c r="D2444" s="9" t="s">
        <v>1870</v>
      </c>
      <c r="I2444" s="44"/>
    </row>
    <row r="2445">
      <c r="B2445" s="40"/>
      <c r="I2445" s="44"/>
    </row>
    <row r="2446">
      <c r="B2446" s="40"/>
      <c r="C2446" s="34" t="s">
        <v>60</v>
      </c>
      <c r="I2446" s="44"/>
    </row>
    <row r="2447">
      <c r="B2447" s="40"/>
      <c r="I2447" s="44"/>
    </row>
    <row r="2448" ht="63.34591064453125" customHeight="1">
      <c r="B2448" s="41" t="s">
        <v>1871</v>
      </c>
      <c r="C2448" s="32" t="s">
        <v>1872</v>
      </c>
      <c r="D2448" s="31" t="s">
        <v>1873</v>
      </c>
      <c r="E2448" s="30"/>
      <c r="F2448" s="30"/>
      <c r="G2448" s="30"/>
      <c r="H2448" s="30"/>
      <c r="I2448" s="45"/>
    </row>
    <row r="2449" ht="19.947476196289063" customHeight="1">
      <c r="B2449" s="40"/>
      <c r="C2449" s="3" t="s">
        <v>551</v>
      </c>
      <c r="D2449" s="9" t="s">
        <v>1874</v>
      </c>
      <c r="I2449" s="44"/>
    </row>
    <row r="2450" ht="19.947476196289063" customHeight="1">
      <c r="B2450" s="40"/>
      <c r="C2450" s="3" t="s">
        <v>1875</v>
      </c>
      <c r="D2450" s="9" t="s">
        <v>1876</v>
      </c>
      <c r="I2450" s="44"/>
    </row>
    <row r="2451" ht="19.947476196289063" customHeight="1">
      <c r="B2451" s="40"/>
      <c r="C2451" s="3" t="s">
        <v>1877</v>
      </c>
      <c r="D2451" s="9" t="s">
        <v>1878</v>
      </c>
      <c r="I2451" s="44"/>
    </row>
    <row r="2452" ht="19.947476196289063" customHeight="1">
      <c r="B2452" s="40"/>
      <c r="C2452" s="3" t="s">
        <v>1879</v>
      </c>
      <c r="D2452" s="9" t="s">
        <v>1880</v>
      </c>
      <c r="I2452" s="44"/>
    </row>
    <row r="2453" ht="19.947476196289063" customHeight="1">
      <c r="B2453" s="40"/>
      <c r="C2453" s="3" t="s">
        <v>1881</v>
      </c>
      <c r="D2453" s="9" t="s">
        <v>1882</v>
      </c>
      <c r="I2453" s="44"/>
    </row>
    <row r="2454" ht="19.947476196289063" customHeight="1">
      <c r="B2454" s="40"/>
      <c r="C2454" s="3" t="s">
        <v>1883</v>
      </c>
      <c r="D2454" s="9" t="s">
        <v>1884</v>
      </c>
      <c r="I2454" s="44"/>
    </row>
    <row r="2455" ht="19.947476196289063" customHeight="1">
      <c r="B2455" s="40"/>
      <c r="C2455" s="3" t="s">
        <v>1885</v>
      </c>
      <c r="D2455" s="9" t="s">
        <v>1886</v>
      </c>
      <c r="I2455" s="44"/>
    </row>
    <row r="2456" ht="19.947476196289063" customHeight="1">
      <c r="B2456" s="40"/>
      <c r="C2456" s="3" t="s">
        <v>563</v>
      </c>
      <c r="D2456" s="9" t="s">
        <v>1887</v>
      </c>
      <c r="I2456" s="44"/>
    </row>
    <row r="2457">
      <c r="B2457" s="40"/>
      <c r="I2457" s="44"/>
    </row>
    <row r="2458">
      <c r="B2458" s="40"/>
      <c r="C2458" s="34" t="s">
        <v>60</v>
      </c>
      <c r="I2458" s="44"/>
    </row>
    <row r="2459">
      <c r="B2459" s="40"/>
      <c r="I2459" s="44"/>
    </row>
    <row r="2460" ht="63.34591064453125" customHeight="1">
      <c r="B2460" s="41" t="s">
        <v>1888</v>
      </c>
      <c r="C2460" s="32" t="s">
        <v>1872</v>
      </c>
      <c r="D2460" s="31" t="s">
        <v>1889</v>
      </c>
      <c r="E2460" s="30"/>
      <c r="F2460" s="30"/>
      <c r="G2460" s="30"/>
      <c r="H2460" s="30"/>
      <c r="I2460" s="45"/>
    </row>
    <row r="2461" ht="19.947476196289063" customHeight="1">
      <c r="B2461" s="40"/>
      <c r="C2461" s="3" t="s">
        <v>551</v>
      </c>
      <c r="D2461" s="9" t="s">
        <v>503</v>
      </c>
      <c r="I2461" s="44"/>
    </row>
    <row r="2462" ht="19.947476196289063" customHeight="1">
      <c r="B2462" s="40"/>
      <c r="C2462" s="3" t="s">
        <v>1890</v>
      </c>
      <c r="D2462" s="9" t="s">
        <v>1891</v>
      </c>
      <c r="I2462" s="44"/>
    </row>
    <row r="2463" ht="19.947476196289063" customHeight="1">
      <c r="B2463" s="40"/>
      <c r="C2463" s="3" t="s">
        <v>1892</v>
      </c>
      <c r="D2463" s="9" t="s">
        <v>1893</v>
      </c>
      <c r="I2463" s="44"/>
    </row>
    <row r="2464" ht="19.947476196289063" customHeight="1">
      <c r="B2464" s="40"/>
      <c r="C2464" s="3" t="s">
        <v>1894</v>
      </c>
      <c r="D2464" s="9" t="s">
        <v>1895</v>
      </c>
      <c r="I2464" s="44"/>
    </row>
    <row r="2465" ht="19.947476196289063" customHeight="1">
      <c r="B2465" s="40"/>
      <c r="C2465" s="3" t="s">
        <v>1022</v>
      </c>
      <c r="D2465" s="9" t="s">
        <v>1896</v>
      </c>
      <c r="I2465" s="44"/>
    </row>
    <row r="2466">
      <c r="B2466" s="40"/>
      <c r="I2466" s="44"/>
    </row>
    <row r="2467">
      <c r="B2467" s="40"/>
      <c r="C2467" s="34" t="s">
        <v>60</v>
      </c>
      <c r="I2467" s="44"/>
    </row>
    <row r="2468">
      <c r="B2468" s="40"/>
      <c r="I2468" s="44"/>
    </row>
    <row r="2469" ht="34.413623046875" customHeight="1">
      <c r="B2469" s="41" t="s">
        <v>1897</v>
      </c>
      <c r="C2469" s="33" t="str">
        <f>HYPERLINK("#'Json-dokumentation'!A3134", "Element av typen 'OmvårdnadSmärtaUppföljning'")</f>
        <v>Element av typen 'OmvårdnadSmärtaUppföljning'</v>
      </c>
      <c r="D2469" s="31" t="s">
        <v>1898</v>
      </c>
      <c r="E2469" s="30"/>
      <c r="F2469" s="30"/>
      <c r="G2469" s="30"/>
      <c r="H2469" s="30"/>
      <c r="I2469" s="45"/>
    </row>
    <row r="2470">
      <c r="B2470" s="40"/>
      <c r="C2470" s="34" t="s">
        <v>60</v>
      </c>
      <c r="I2470" s="44"/>
    </row>
    <row r="2471">
      <c r="B2471" s="42"/>
      <c r="C2471" s="38"/>
      <c r="D2471" s="38"/>
      <c r="E2471" s="38"/>
      <c r="F2471" s="38"/>
      <c r="G2471" s="38"/>
      <c r="H2471" s="38"/>
      <c r="I2471" s="46"/>
    </row>
    <row r="2472"/>
    <row r="2473">
      <c r="B2473" s="4" t="s">
        <v>82</v>
      </c>
    </row>
    <row r="2474" ht="19.947476196289063" customHeight="1">
      <c r="B2474" s="53" t="s">
        <v>1899</v>
      </c>
      <c r="C2474" s="36" t="s">
        <v>1900</v>
      </c>
      <c r="D2474" s="37"/>
      <c r="E2474" s="37"/>
      <c r="F2474" s="37"/>
      <c r="G2474" s="37"/>
      <c r="H2474" s="37"/>
      <c r="I2474" s="43"/>
    </row>
    <row r="2475" ht="19.947476196289063" customHeight="1">
      <c r="B2475" s="54" t="s">
        <v>1901</v>
      </c>
      <c r="C2475" s="31" t="s">
        <v>1902</v>
      </c>
      <c r="D2475" s="30"/>
      <c r="I2475" s="44"/>
      <c r="J2475" s="29" t="str">
        <f>HYPERLINK("#'Ändringshistorik'!C188", "Ändringshistorik: [84]")</f>
        <v>Ändringshistorik: [84]</v>
      </c>
    </row>
    <row r="2476" ht="19.947476196289063" customHeight="1">
      <c r="B2476" s="54" t="s">
        <v>1903</v>
      </c>
      <c r="C2476" s="31" t="s">
        <v>1904</v>
      </c>
      <c r="D2476" s="30"/>
      <c r="I2476" s="44"/>
      <c r="J2476" s="29" t="str">
        <f>HYPERLINK("#'Ändringshistorik'!C189", "Ändringshistorik: [85]")</f>
        <v>Ändringshistorik: [85]</v>
      </c>
    </row>
    <row r="2477" ht="19.947476196289063" customHeight="1">
      <c r="B2477" s="54" t="s">
        <v>1905</v>
      </c>
      <c r="C2477" s="31" t="s">
        <v>1906</v>
      </c>
      <c r="D2477" s="30"/>
      <c r="I2477" s="44"/>
    </row>
    <row r="2478" ht="19.947476196289063" customHeight="1">
      <c r="B2478" s="54" t="s">
        <v>1907</v>
      </c>
      <c r="C2478" s="31" t="s">
        <v>1908</v>
      </c>
      <c r="D2478" s="30"/>
      <c r="I2478" s="44"/>
    </row>
    <row r="2479" ht="19.947476196289063" customHeight="1">
      <c r="B2479" s="54" t="s">
        <v>1909</v>
      </c>
      <c r="C2479" s="31" t="s">
        <v>1910</v>
      </c>
      <c r="D2479" s="30"/>
      <c r="I2479" s="44"/>
    </row>
    <row r="2480" ht="19.947476196289063" customHeight="1">
      <c r="B2480" s="54" t="s">
        <v>1911</v>
      </c>
      <c r="C2480" s="31" t="s">
        <v>1912</v>
      </c>
      <c r="D2480" s="30"/>
      <c r="I2480" s="44"/>
    </row>
    <row r="2481" ht="19.947476196289063" customHeight="1">
      <c r="B2481" s="54" t="s">
        <v>1913</v>
      </c>
      <c r="C2481" s="31" t="s">
        <v>1914</v>
      </c>
      <c r="D2481" s="30"/>
      <c r="I2481" s="44"/>
    </row>
    <row r="2482" ht="19.947476196289063" customHeight="1">
      <c r="B2482" s="54" t="s">
        <v>1915</v>
      </c>
      <c r="C2482" s="31" t="s">
        <v>1916</v>
      </c>
      <c r="D2482" s="30"/>
      <c r="I2482" s="44"/>
    </row>
    <row r="2483" ht="19.947476196289063" customHeight="1">
      <c r="B2483" s="54" t="s">
        <v>1917</v>
      </c>
      <c r="C2483" s="31" t="s">
        <v>1918</v>
      </c>
      <c r="D2483" s="30"/>
      <c r="I2483" s="44"/>
    </row>
    <row r="2484" ht="19.947476196289063" customHeight="1">
      <c r="B2484" s="54" t="s">
        <v>1919</v>
      </c>
      <c r="C2484" s="31" t="s">
        <v>1920</v>
      </c>
      <c r="D2484" s="30"/>
      <c r="I2484" s="44"/>
    </row>
    <row r="2485" ht="19.947476196289063" customHeight="1">
      <c r="B2485" s="54" t="s">
        <v>1921</v>
      </c>
      <c r="C2485" s="31" t="s">
        <v>1922</v>
      </c>
      <c r="D2485" s="30"/>
      <c r="I2485" s="44"/>
    </row>
    <row r="2486" ht="19.947476196289063" customHeight="1">
      <c r="B2486" s="54" t="s">
        <v>1923</v>
      </c>
      <c r="C2486" s="31" t="s">
        <v>1924</v>
      </c>
      <c r="D2486" s="30"/>
      <c r="I2486" s="44"/>
    </row>
    <row r="2487" ht="19.947476196289063" customHeight="1">
      <c r="B2487" s="54" t="s">
        <v>1925</v>
      </c>
      <c r="C2487" s="31" t="s">
        <v>1926</v>
      </c>
      <c r="D2487" s="30"/>
      <c r="I2487" s="44"/>
    </row>
    <row r="2488" ht="19.947476196289063" customHeight="1">
      <c r="B2488" s="54" t="s">
        <v>1927</v>
      </c>
      <c r="C2488" s="31" t="s">
        <v>1928</v>
      </c>
      <c r="D2488" s="30"/>
      <c r="I2488" s="44"/>
    </row>
    <row r="2489" ht="34.413623046875" customHeight="1">
      <c r="B2489" s="55" t="s">
        <v>1929</v>
      </c>
      <c r="C2489" s="51" t="s">
        <v>1930</v>
      </c>
      <c r="D2489" s="52"/>
      <c r="E2489" s="38"/>
      <c r="F2489" s="38"/>
      <c r="G2489" s="38"/>
      <c r="H2489" s="38"/>
      <c r="I2489" s="46"/>
      <c r="J2489" s="29" t="str">
        <f>HYPERLINK("#'Ändringshistorik'!C14", "Ändringshistorik: [193]")</f>
        <v>Ändringshistorik: [193]</v>
      </c>
    </row>
    <row r="2490"/>
    <row r="2491"/>
    <row r="2492"/>
    <row r="2493" ht="19.947476196289063" customHeight="1">
      <c r="A2493" s="9" t="s">
        <v>29</v>
      </c>
    </row>
    <row r="2494">
      <c r="A2494" s="28" t="s">
        <v>1931</v>
      </c>
      <c r="B2494" s="4" t="s">
        <v>47</v>
      </c>
      <c r="J2494" s="29" t="str">
        <f>HYPERLINK("#'Ändringshistorik'!C213", "Ändringshistorik: [18] ,[29] ,[197]")</f>
        <v>Ändringshistorik: [18] ,[29] ,[197]</v>
      </c>
    </row>
    <row r="2495" ht="34.413623046875" customHeight="1">
      <c r="B2495" s="39" t="s">
        <v>1860</v>
      </c>
      <c r="C2495" s="56" t="s">
        <v>73</v>
      </c>
      <c r="D2495" s="36" t="s">
        <v>1861</v>
      </c>
      <c r="E2495" s="37"/>
      <c r="F2495" s="37"/>
      <c r="G2495" s="37"/>
      <c r="H2495" s="37"/>
      <c r="I2495" s="43"/>
    </row>
    <row r="2496">
      <c r="B2496" s="40"/>
      <c r="I2496" s="44"/>
    </row>
    <row r="2497">
      <c r="B2497" s="40"/>
      <c r="C2497" s="34" t="s">
        <v>60</v>
      </c>
      <c r="I2497" s="44"/>
    </row>
    <row r="2498">
      <c r="B2498" s="40"/>
      <c r="I2498" s="44"/>
    </row>
    <row r="2499" ht="19.947476196289063" customHeight="1">
      <c r="B2499" s="41" t="s">
        <v>947</v>
      </c>
      <c r="C2499" s="33" t="s">
        <v>73</v>
      </c>
      <c r="D2499" s="31" t="s">
        <v>1862</v>
      </c>
      <c r="E2499" s="30"/>
      <c r="F2499" s="30"/>
      <c r="G2499" s="30"/>
      <c r="H2499" s="30"/>
      <c r="I2499" s="45"/>
      <c r="J2499" s="29" t="str">
        <f>HYPERLINK("#'Ändringshistorik'!C127", "Ändringshistorik: [121] ,[122]")</f>
        <v>Ändringshistorik: [121] ,[122]</v>
      </c>
    </row>
    <row r="2500">
      <c r="B2500" s="40"/>
      <c r="I2500" s="44"/>
    </row>
    <row r="2501">
      <c r="B2501" s="40"/>
      <c r="C2501" s="34" t="s">
        <v>60</v>
      </c>
      <c r="I2501" s="44"/>
    </row>
    <row r="2502">
      <c r="B2502" s="40"/>
      <c r="I2502" s="44"/>
    </row>
    <row r="2503" ht="19.947476196289063" customHeight="1">
      <c r="B2503" s="41" t="s">
        <v>1664</v>
      </c>
      <c r="C2503" s="32" t="s">
        <v>49</v>
      </c>
      <c r="D2503" s="31" t="s">
        <v>1863</v>
      </c>
      <c r="E2503" s="30"/>
      <c r="F2503" s="30"/>
      <c r="G2503" s="30"/>
      <c r="H2503" s="30"/>
      <c r="I2503" s="45"/>
      <c r="J2503" s="29" t="str">
        <f>HYPERLINK("#'Ändringshistorik'!C129", "Ändringshistorik: [123] ,[124]")</f>
        <v>Ändringshistorik: [123] ,[124]</v>
      </c>
    </row>
    <row r="2504" ht="19.947476196289063" customHeight="1">
      <c r="B2504" s="40"/>
      <c r="C2504" s="3" t="s">
        <v>1666</v>
      </c>
      <c r="D2504" s="9" t="s">
        <v>1667</v>
      </c>
      <c r="I2504" s="44"/>
    </row>
    <row r="2505" ht="19.947476196289063" customHeight="1">
      <c r="B2505" s="40"/>
      <c r="C2505" s="3" t="s">
        <v>1668</v>
      </c>
      <c r="D2505" s="9" t="s">
        <v>1669</v>
      </c>
      <c r="I2505" s="44"/>
    </row>
    <row r="2506" ht="19.947476196289063" customHeight="1">
      <c r="B2506" s="40"/>
      <c r="C2506" s="3" t="s">
        <v>1670</v>
      </c>
      <c r="D2506" s="9" t="s">
        <v>1671</v>
      </c>
      <c r="I2506" s="44"/>
    </row>
    <row r="2507">
      <c r="B2507" s="40"/>
      <c r="I2507" s="44"/>
    </row>
    <row r="2508">
      <c r="B2508" s="40"/>
      <c r="C2508" s="34" t="s">
        <v>60</v>
      </c>
      <c r="I2508" s="44"/>
    </row>
    <row r="2509">
      <c r="B2509" s="40"/>
      <c r="I2509" s="44"/>
    </row>
    <row r="2510" ht="19.947476196289063" customHeight="1">
      <c r="B2510" s="41" t="s">
        <v>1932</v>
      </c>
      <c r="C2510" s="33" t="s">
        <v>219</v>
      </c>
      <c r="D2510" s="31" t="s">
        <v>1933</v>
      </c>
      <c r="E2510" s="30"/>
      <c r="F2510" s="30"/>
      <c r="G2510" s="30"/>
      <c r="H2510" s="30"/>
      <c r="I2510" s="45"/>
    </row>
    <row r="2511">
      <c r="B2511" s="40"/>
      <c r="C2511" s="3" t="s">
        <v>221</v>
      </c>
      <c r="I2511" s="44"/>
    </row>
    <row r="2512">
      <c r="B2512" s="40"/>
      <c r="I2512" s="44"/>
    </row>
    <row r="2513">
      <c r="B2513" s="40"/>
      <c r="C2513" s="7" t="s">
        <v>55</v>
      </c>
      <c r="I2513" s="44"/>
    </row>
    <row r="2514">
      <c r="B2514" s="40"/>
      <c r="I2514" s="44"/>
    </row>
    <row r="2515" ht="34.413623046875" customHeight="1">
      <c r="B2515" s="41" t="s">
        <v>1934</v>
      </c>
      <c r="C2515" s="32" t="s">
        <v>49</v>
      </c>
      <c r="D2515" s="31" t="s">
        <v>1935</v>
      </c>
      <c r="E2515" s="30"/>
      <c r="F2515" s="30"/>
      <c r="G2515" s="30"/>
      <c r="H2515" s="30"/>
      <c r="I2515" s="45"/>
    </row>
    <row r="2516" ht="19.947476196289063" customHeight="1">
      <c r="B2516" s="40"/>
      <c r="C2516" s="3" t="s">
        <v>840</v>
      </c>
      <c r="D2516" s="9" t="s">
        <v>1936</v>
      </c>
      <c r="I2516" s="44"/>
    </row>
    <row r="2517" ht="19.947476196289063" customHeight="1">
      <c r="B2517" s="40"/>
      <c r="C2517" s="3" t="s">
        <v>646</v>
      </c>
      <c r="D2517" s="9" t="s">
        <v>1937</v>
      </c>
      <c r="I2517" s="44"/>
    </row>
    <row r="2518" ht="19.947476196289063" customHeight="1">
      <c r="B2518" s="40"/>
      <c r="C2518" s="3" t="s">
        <v>648</v>
      </c>
      <c r="D2518" s="9" t="s">
        <v>1938</v>
      </c>
      <c r="I2518" s="44"/>
    </row>
    <row r="2519" ht="19.947476196289063" customHeight="1">
      <c r="B2519" s="40"/>
      <c r="C2519" s="3" t="s">
        <v>650</v>
      </c>
      <c r="D2519" s="9" t="s">
        <v>1939</v>
      </c>
      <c r="I2519" s="44"/>
    </row>
    <row r="2520" ht="19.947476196289063" customHeight="1">
      <c r="B2520" s="40"/>
      <c r="C2520" s="3" t="s">
        <v>652</v>
      </c>
      <c r="D2520" s="9" t="s">
        <v>1940</v>
      </c>
      <c r="I2520" s="44"/>
    </row>
    <row r="2521" ht="19.947476196289063" customHeight="1">
      <c r="B2521" s="40"/>
      <c r="C2521" s="3" t="s">
        <v>1941</v>
      </c>
      <c r="D2521" s="9" t="s">
        <v>1942</v>
      </c>
      <c r="I2521" s="44"/>
    </row>
    <row r="2522" ht="34.413623046875" customHeight="1">
      <c r="B2522" s="40"/>
      <c r="C2522" s="3" t="s">
        <v>1943</v>
      </c>
      <c r="D2522" s="9" t="s">
        <v>1944</v>
      </c>
      <c r="I2522" s="44"/>
    </row>
    <row r="2523" ht="19.947476196289063" customHeight="1">
      <c r="B2523" s="40"/>
      <c r="C2523" s="3" t="s">
        <v>1945</v>
      </c>
      <c r="D2523" s="9" t="s">
        <v>1946</v>
      </c>
      <c r="I2523" s="44"/>
    </row>
    <row r="2524" ht="19.947476196289063" customHeight="1">
      <c r="B2524" s="40"/>
      <c r="C2524" s="3" t="s">
        <v>1947</v>
      </c>
      <c r="D2524" s="9" t="s">
        <v>1948</v>
      </c>
      <c r="I2524" s="44"/>
    </row>
    <row r="2525" ht="34.413623046875" customHeight="1">
      <c r="B2525" s="40"/>
      <c r="C2525" s="3" t="s">
        <v>1949</v>
      </c>
      <c r="D2525" s="9" t="s">
        <v>1950</v>
      </c>
      <c r="I2525" s="44"/>
    </row>
    <row r="2526">
      <c r="B2526" s="40"/>
      <c r="I2526" s="44"/>
    </row>
    <row r="2527">
      <c r="B2527" s="40"/>
      <c r="C2527" s="34" t="s">
        <v>60</v>
      </c>
      <c r="I2527" s="44"/>
    </row>
    <row r="2528">
      <c r="B2528" s="40"/>
      <c r="I2528" s="44"/>
    </row>
    <row r="2529" ht="34.413623046875" customHeight="1">
      <c r="B2529" s="41" t="s">
        <v>1951</v>
      </c>
      <c r="C2529" s="32" t="s">
        <v>49</v>
      </c>
      <c r="D2529" s="31" t="s">
        <v>1952</v>
      </c>
      <c r="E2529" s="30"/>
      <c r="F2529" s="30"/>
      <c r="G2529" s="30"/>
      <c r="H2529" s="30"/>
      <c r="I2529" s="45"/>
    </row>
    <row r="2530" ht="19.947476196289063" customHeight="1">
      <c r="B2530" s="40"/>
      <c r="C2530" s="3" t="s">
        <v>840</v>
      </c>
      <c r="D2530" s="9" t="s">
        <v>1953</v>
      </c>
      <c r="I2530" s="44"/>
    </row>
    <row r="2531" ht="34.413623046875" customHeight="1">
      <c r="B2531" s="40"/>
      <c r="C2531" s="3" t="s">
        <v>646</v>
      </c>
      <c r="D2531" s="9" t="s">
        <v>1954</v>
      </c>
      <c r="I2531" s="44"/>
    </row>
    <row r="2532" ht="34.413623046875" customHeight="1">
      <c r="B2532" s="40"/>
      <c r="C2532" s="3" t="s">
        <v>648</v>
      </c>
      <c r="D2532" s="9" t="s">
        <v>1955</v>
      </c>
      <c r="I2532" s="44"/>
    </row>
    <row r="2533" ht="34.413623046875" customHeight="1">
      <c r="B2533" s="40"/>
      <c r="C2533" s="3" t="s">
        <v>650</v>
      </c>
      <c r="D2533" s="9" t="s">
        <v>1956</v>
      </c>
      <c r="I2533" s="44"/>
    </row>
    <row r="2534" ht="34.413623046875" customHeight="1">
      <c r="B2534" s="40"/>
      <c r="C2534" s="3" t="s">
        <v>652</v>
      </c>
      <c r="D2534" s="9" t="s">
        <v>1957</v>
      </c>
      <c r="I2534" s="44"/>
    </row>
    <row r="2535" ht="63.34591064453125" customHeight="1">
      <c r="B2535" s="40"/>
      <c r="C2535" s="3" t="s">
        <v>660</v>
      </c>
      <c r="D2535" s="9" t="s">
        <v>1958</v>
      </c>
      <c r="I2535" s="44"/>
    </row>
    <row r="2536" ht="48.879766845703124" customHeight="1">
      <c r="B2536" s="40"/>
      <c r="C2536" s="3" t="s">
        <v>669</v>
      </c>
      <c r="D2536" s="9" t="s">
        <v>1959</v>
      </c>
      <c r="I2536" s="44"/>
    </row>
    <row r="2537">
      <c r="B2537" s="40"/>
      <c r="I2537" s="44"/>
    </row>
    <row r="2538">
      <c r="B2538" s="40"/>
      <c r="C2538" s="34" t="s">
        <v>60</v>
      </c>
      <c r="I2538" s="44"/>
    </row>
    <row r="2539">
      <c r="B2539" s="40"/>
      <c r="I2539" s="44"/>
    </row>
    <row r="2540" ht="19.947476196289063" customHeight="1">
      <c r="B2540" s="41" t="s">
        <v>1960</v>
      </c>
      <c r="C2540" s="32" t="s">
        <v>49</v>
      </c>
      <c r="D2540" s="31" t="s">
        <v>1961</v>
      </c>
      <c r="E2540" s="30"/>
      <c r="F2540" s="30"/>
      <c r="G2540" s="30"/>
      <c r="H2540" s="30"/>
      <c r="I2540" s="45"/>
    </row>
    <row r="2541" ht="19.947476196289063" customHeight="1">
      <c r="B2541" s="40"/>
      <c r="C2541" s="3" t="s">
        <v>840</v>
      </c>
      <c r="D2541" s="9" t="s">
        <v>1936</v>
      </c>
      <c r="I2541" s="44"/>
    </row>
    <row r="2542" ht="19.947476196289063" customHeight="1">
      <c r="B2542" s="40"/>
      <c r="C2542" s="3" t="s">
        <v>646</v>
      </c>
      <c r="D2542" s="9" t="s">
        <v>1937</v>
      </c>
      <c r="I2542" s="44"/>
    </row>
    <row r="2543" ht="19.947476196289063" customHeight="1">
      <c r="B2543" s="40"/>
      <c r="C2543" s="3" t="s">
        <v>648</v>
      </c>
      <c r="D2543" s="9" t="s">
        <v>1938</v>
      </c>
      <c r="I2543" s="44"/>
    </row>
    <row r="2544" ht="19.947476196289063" customHeight="1">
      <c r="B2544" s="40"/>
      <c r="C2544" s="3" t="s">
        <v>650</v>
      </c>
      <c r="D2544" s="9" t="s">
        <v>1939</v>
      </c>
      <c r="I2544" s="44"/>
    </row>
    <row r="2545" ht="19.947476196289063" customHeight="1">
      <c r="B2545" s="40"/>
      <c r="C2545" s="3" t="s">
        <v>652</v>
      </c>
      <c r="D2545" s="9" t="s">
        <v>1940</v>
      </c>
      <c r="I2545" s="44"/>
    </row>
    <row r="2546" ht="19.947476196289063" customHeight="1">
      <c r="B2546" s="40"/>
      <c r="C2546" s="3" t="s">
        <v>1941</v>
      </c>
      <c r="D2546" s="9" t="s">
        <v>1942</v>
      </c>
      <c r="I2546" s="44"/>
    </row>
    <row r="2547" ht="34.413623046875" customHeight="1">
      <c r="B2547" s="40"/>
      <c r="C2547" s="3" t="s">
        <v>1943</v>
      </c>
      <c r="D2547" s="9" t="s">
        <v>1944</v>
      </c>
      <c r="I2547" s="44"/>
    </row>
    <row r="2548" ht="19.947476196289063" customHeight="1">
      <c r="B2548" s="40"/>
      <c r="C2548" s="3" t="s">
        <v>1945</v>
      </c>
      <c r="D2548" s="9" t="s">
        <v>1946</v>
      </c>
      <c r="I2548" s="44"/>
    </row>
    <row r="2549" ht="19.947476196289063" customHeight="1">
      <c r="B2549" s="40"/>
      <c r="C2549" s="3" t="s">
        <v>1947</v>
      </c>
      <c r="D2549" s="9" t="s">
        <v>1948</v>
      </c>
      <c r="I2549" s="44"/>
    </row>
    <row r="2550" ht="34.413623046875" customHeight="1">
      <c r="B2550" s="40"/>
      <c r="C2550" s="3" t="s">
        <v>1949</v>
      </c>
      <c r="D2550" s="9" t="s">
        <v>1950</v>
      </c>
      <c r="I2550" s="44"/>
    </row>
    <row r="2551">
      <c r="B2551" s="40"/>
      <c r="I2551" s="44"/>
    </row>
    <row r="2552">
      <c r="B2552" s="40"/>
      <c r="C2552" s="34" t="s">
        <v>60</v>
      </c>
      <c r="I2552" s="44"/>
    </row>
    <row r="2553">
      <c r="B2553" s="40"/>
      <c r="I2553" s="44"/>
    </row>
    <row r="2554" ht="19.947476196289063" customHeight="1">
      <c r="B2554" s="41" t="s">
        <v>1962</v>
      </c>
      <c r="C2554" s="32" t="s">
        <v>49</v>
      </c>
      <c r="D2554" s="31" t="s">
        <v>1963</v>
      </c>
      <c r="E2554" s="30"/>
      <c r="F2554" s="30"/>
      <c r="G2554" s="30"/>
      <c r="H2554" s="30"/>
      <c r="I2554" s="45"/>
    </row>
    <row r="2555" ht="19.947476196289063" customHeight="1">
      <c r="B2555" s="40"/>
      <c r="C2555" s="3" t="s">
        <v>840</v>
      </c>
      <c r="D2555" s="9" t="s">
        <v>1953</v>
      </c>
      <c r="I2555" s="44"/>
    </row>
    <row r="2556" ht="34.413623046875" customHeight="1">
      <c r="B2556" s="40"/>
      <c r="C2556" s="3" t="s">
        <v>646</v>
      </c>
      <c r="D2556" s="9" t="s">
        <v>1954</v>
      </c>
      <c r="I2556" s="44"/>
    </row>
    <row r="2557" ht="34.413623046875" customHeight="1">
      <c r="B2557" s="40"/>
      <c r="C2557" s="3" t="s">
        <v>648</v>
      </c>
      <c r="D2557" s="9" t="s">
        <v>1955</v>
      </c>
      <c r="I2557" s="44"/>
    </row>
    <row r="2558" ht="34.413623046875" customHeight="1">
      <c r="B2558" s="40"/>
      <c r="C2558" s="3" t="s">
        <v>650</v>
      </c>
      <c r="D2558" s="9" t="s">
        <v>1956</v>
      </c>
      <c r="I2558" s="44"/>
    </row>
    <row r="2559" ht="34.413623046875" customHeight="1">
      <c r="B2559" s="40"/>
      <c r="C2559" s="3" t="s">
        <v>652</v>
      </c>
      <c r="D2559" s="9" t="s">
        <v>1957</v>
      </c>
      <c r="I2559" s="44"/>
    </row>
    <row r="2560" ht="63.34591064453125" customHeight="1">
      <c r="B2560" s="40"/>
      <c r="C2560" s="3" t="s">
        <v>660</v>
      </c>
      <c r="D2560" s="9" t="s">
        <v>1958</v>
      </c>
      <c r="I2560" s="44"/>
    </row>
    <row r="2561" ht="48.879766845703124" customHeight="1">
      <c r="B2561" s="40"/>
      <c r="C2561" s="3" t="s">
        <v>669</v>
      </c>
      <c r="D2561" s="9" t="s">
        <v>1959</v>
      </c>
      <c r="I2561" s="44"/>
    </row>
    <row r="2562">
      <c r="B2562" s="40"/>
      <c r="I2562" s="44"/>
    </row>
    <row r="2563">
      <c r="B2563" s="40"/>
      <c r="C2563" s="34" t="s">
        <v>60</v>
      </c>
      <c r="I2563" s="44"/>
    </row>
    <row r="2564">
      <c r="B2564" s="40"/>
      <c r="I2564" s="44"/>
    </row>
    <row r="2565" ht="19.947476196289063" customHeight="1">
      <c r="B2565" s="41" t="s">
        <v>1864</v>
      </c>
      <c r="C2565" s="32" t="s">
        <v>49</v>
      </c>
      <c r="D2565" s="31" t="s">
        <v>1964</v>
      </c>
      <c r="E2565" s="30"/>
      <c r="F2565" s="30"/>
      <c r="G2565" s="30"/>
      <c r="H2565" s="30"/>
      <c r="I2565" s="45"/>
    </row>
    <row r="2566" ht="19.947476196289063" customHeight="1">
      <c r="B2566" s="40"/>
      <c r="C2566" s="3" t="s">
        <v>1866</v>
      </c>
      <c r="D2566" s="9" t="s">
        <v>1867</v>
      </c>
      <c r="I2566" s="44"/>
    </row>
    <row r="2567" ht="19.947476196289063" customHeight="1">
      <c r="B2567" s="40"/>
      <c r="C2567" s="3" t="s">
        <v>1868</v>
      </c>
      <c r="D2567" s="9" t="s">
        <v>1869</v>
      </c>
      <c r="I2567" s="44"/>
    </row>
    <row r="2568" ht="19.947476196289063" customHeight="1">
      <c r="B2568" s="40"/>
      <c r="C2568" s="3" t="s">
        <v>296</v>
      </c>
      <c r="D2568" s="9" t="s">
        <v>1870</v>
      </c>
      <c r="I2568" s="44"/>
    </row>
    <row r="2569">
      <c r="B2569" s="40"/>
      <c r="I2569" s="44"/>
    </row>
    <row r="2570">
      <c r="B2570" s="40"/>
      <c r="C2570" s="34" t="s">
        <v>60</v>
      </c>
      <c r="I2570" s="44"/>
    </row>
    <row r="2571">
      <c r="B2571" s="40"/>
      <c r="I2571" s="44"/>
    </row>
    <row r="2572" ht="48.879766845703124" customHeight="1">
      <c r="B2572" s="41" t="s">
        <v>1965</v>
      </c>
      <c r="C2572" s="33" t="s">
        <v>219</v>
      </c>
      <c r="D2572" s="31" t="s">
        <v>1966</v>
      </c>
      <c r="E2572" s="30"/>
      <c r="F2572" s="30"/>
      <c r="G2572" s="30"/>
      <c r="H2572" s="30"/>
      <c r="I2572" s="45"/>
    </row>
    <row r="2573">
      <c r="B2573" s="40"/>
      <c r="C2573" s="3" t="s">
        <v>221</v>
      </c>
      <c r="I2573" s="44"/>
    </row>
    <row r="2574">
      <c r="B2574" s="40"/>
      <c r="I2574" s="44"/>
    </row>
    <row r="2575">
      <c r="B2575" s="40"/>
      <c r="C2575" s="34" t="s">
        <v>60</v>
      </c>
      <c r="I2575" s="44"/>
    </row>
    <row r="2576">
      <c r="B2576" s="40"/>
      <c r="I2576" s="44"/>
    </row>
    <row r="2577" ht="63.34591064453125" customHeight="1">
      <c r="B2577" s="41" t="s">
        <v>1967</v>
      </c>
      <c r="C2577" s="32" t="s">
        <v>458</v>
      </c>
      <c r="D2577" s="31" t="s">
        <v>1968</v>
      </c>
      <c r="E2577" s="30"/>
      <c r="F2577" s="30"/>
      <c r="G2577" s="30"/>
      <c r="H2577" s="30"/>
      <c r="I2577" s="45"/>
    </row>
    <row r="2578" ht="19.947476196289063" customHeight="1">
      <c r="B2578" s="40"/>
      <c r="C2578" s="3" t="s">
        <v>460</v>
      </c>
      <c r="D2578" s="9" t="s">
        <v>1969</v>
      </c>
      <c r="I2578" s="44"/>
    </row>
    <row r="2579" ht="19.947476196289063" customHeight="1">
      <c r="B2579" s="40"/>
      <c r="C2579" s="3" t="s">
        <v>1890</v>
      </c>
      <c r="D2579" s="9" t="s">
        <v>1970</v>
      </c>
      <c r="I2579" s="44"/>
    </row>
    <row r="2580" ht="19.947476196289063" customHeight="1">
      <c r="B2580" s="40"/>
      <c r="C2580" s="3" t="s">
        <v>1971</v>
      </c>
      <c r="D2580" s="9" t="s">
        <v>1972</v>
      </c>
      <c r="I2580" s="44"/>
    </row>
    <row r="2581" ht="19.947476196289063" customHeight="1">
      <c r="B2581" s="40"/>
      <c r="C2581" s="3" t="s">
        <v>1892</v>
      </c>
      <c r="D2581" s="9" t="s">
        <v>1973</v>
      </c>
      <c r="I2581" s="44"/>
    </row>
    <row r="2582" ht="19.947476196289063" customHeight="1">
      <c r="B2582" s="40"/>
      <c r="C2582" s="3" t="s">
        <v>1974</v>
      </c>
      <c r="D2582" s="9" t="s">
        <v>1975</v>
      </c>
      <c r="I2582" s="44"/>
    </row>
    <row r="2583" ht="19.947476196289063" customHeight="1">
      <c r="B2583" s="40"/>
      <c r="C2583" s="3" t="s">
        <v>1894</v>
      </c>
      <c r="D2583" s="9" t="s">
        <v>1976</v>
      </c>
      <c r="I2583" s="44"/>
    </row>
    <row r="2584" ht="19.947476196289063" customHeight="1">
      <c r="B2584" s="40"/>
      <c r="C2584" s="3" t="s">
        <v>1977</v>
      </c>
      <c r="D2584" s="9" t="s">
        <v>1978</v>
      </c>
      <c r="I2584" s="44"/>
    </row>
    <row r="2585">
      <c r="B2585" s="40"/>
      <c r="I2585" s="44"/>
    </row>
    <row r="2586">
      <c r="B2586" s="40"/>
      <c r="C2586" s="34" t="s">
        <v>60</v>
      </c>
      <c r="I2586" s="44"/>
    </row>
    <row r="2587">
      <c r="B2587" s="42"/>
      <c r="C2587" s="38"/>
      <c r="D2587" s="38"/>
      <c r="E2587" s="38"/>
      <c r="F2587" s="38"/>
      <c r="G2587" s="38"/>
      <c r="H2587" s="38"/>
      <c r="I2587" s="46"/>
    </row>
    <row r="2588"/>
    <row r="2589">
      <c r="B2589" s="4" t="s">
        <v>82</v>
      </c>
    </row>
    <row r="2590" ht="19.947476196289063" customHeight="1">
      <c r="B2590" s="53" t="s">
        <v>1979</v>
      </c>
      <c r="C2590" s="36" t="s">
        <v>1980</v>
      </c>
      <c r="D2590" s="37"/>
      <c r="E2590" s="37"/>
      <c r="F2590" s="37"/>
      <c r="G2590" s="37"/>
      <c r="H2590" s="37"/>
      <c r="I2590" s="43"/>
    </row>
    <row r="2591" ht="19.947476196289063" customHeight="1">
      <c r="B2591" s="54" t="s">
        <v>1981</v>
      </c>
      <c r="C2591" s="31" t="s">
        <v>1982</v>
      </c>
      <c r="D2591" s="30"/>
      <c r="I2591" s="44"/>
    </row>
    <row r="2592" ht="19.947476196289063" customHeight="1">
      <c r="B2592" s="54" t="s">
        <v>1983</v>
      </c>
      <c r="C2592" s="31" t="s">
        <v>1914</v>
      </c>
      <c r="D2592" s="30"/>
      <c r="I2592" s="44"/>
    </row>
    <row r="2593" ht="19.947476196289063" customHeight="1">
      <c r="B2593" s="54" t="s">
        <v>1984</v>
      </c>
      <c r="C2593" s="31" t="s">
        <v>1985</v>
      </c>
      <c r="D2593" s="30"/>
      <c r="I2593" s="44"/>
    </row>
    <row r="2594" ht="19.947476196289063" customHeight="1">
      <c r="B2594" s="54" t="s">
        <v>1986</v>
      </c>
      <c r="C2594" s="31" t="s">
        <v>1987</v>
      </c>
      <c r="D2594" s="30"/>
      <c r="I2594" s="44"/>
    </row>
    <row r="2595" ht="19.947476196289063" customHeight="1">
      <c r="B2595" s="54" t="s">
        <v>1988</v>
      </c>
      <c r="C2595" s="31" t="s">
        <v>1989</v>
      </c>
      <c r="D2595" s="30"/>
      <c r="I2595" s="44"/>
    </row>
    <row r="2596" ht="19.947476196289063" customHeight="1">
      <c r="B2596" s="54" t="s">
        <v>1990</v>
      </c>
      <c r="C2596" s="31" t="s">
        <v>1991</v>
      </c>
      <c r="D2596" s="30"/>
      <c r="I2596" s="44"/>
    </row>
    <row r="2597" ht="19.947476196289063" customHeight="1">
      <c r="B2597" s="54" t="s">
        <v>1992</v>
      </c>
      <c r="C2597" s="31" t="s">
        <v>1993</v>
      </c>
      <c r="D2597" s="30"/>
      <c r="I2597" s="44"/>
    </row>
    <row r="2598" ht="19.947476196289063" customHeight="1">
      <c r="B2598" s="54" t="s">
        <v>1994</v>
      </c>
      <c r="C2598" s="31" t="s">
        <v>1995</v>
      </c>
      <c r="D2598" s="30"/>
      <c r="I2598" s="44"/>
    </row>
    <row r="2599" ht="34.413623046875" customHeight="1">
      <c r="B2599" s="55" t="s">
        <v>1996</v>
      </c>
      <c r="C2599" s="51" t="s">
        <v>1997</v>
      </c>
      <c r="D2599" s="52"/>
      <c r="E2599" s="38"/>
      <c r="F2599" s="38"/>
      <c r="G2599" s="38"/>
      <c r="H2599" s="38"/>
      <c r="I2599" s="46"/>
      <c r="J2599" s="29" t="str">
        <f>HYPERLINK("#'Ändringshistorik'!C17", "Ändringshistorik: [196]")</f>
        <v>Ändringshistorik: [196]</v>
      </c>
    </row>
    <row r="2600"/>
    <row r="2601"/>
    <row r="2602"/>
    <row r="2603" ht="19.947476196289063" customHeight="1">
      <c r="A2603" s="9" t="s">
        <v>30</v>
      </c>
    </row>
    <row r="2604">
      <c r="A2604" s="28" t="s">
        <v>1998</v>
      </c>
      <c r="B2604" s="4" t="s">
        <v>47</v>
      </c>
      <c r="J2604" s="29" t="str">
        <f>HYPERLINK("#'Ändringshistorik'!C214", "Ändringshistorik: [19] ,[30] ,[199]")</f>
        <v>Ändringshistorik: [19] ,[30] ,[199]</v>
      </c>
    </row>
    <row r="2605" ht="34.413623046875" customHeight="1">
      <c r="B2605" s="39" t="s">
        <v>1860</v>
      </c>
      <c r="C2605" s="56" t="s">
        <v>73</v>
      </c>
      <c r="D2605" s="36" t="s">
        <v>1861</v>
      </c>
      <c r="E2605" s="37"/>
      <c r="F2605" s="37"/>
      <c r="G2605" s="37"/>
      <c r="H2605" s="37"/>
      <c r="I2605" s="43"/>
    </row>
    <row r="2606">
      <c r="B2606" s="40"/>
      <c r="I2606" s="44"/>
    </row>
    <row r="2607">
      <c r="B2607" s="40"/>
      <c r="C2607" s="34" t="s">
        <v>60</v>
      </c>
      <c r="I2607" s="44"/>
    </row>
    <row r="2608">
      <c r="B2608" s="40"/>
      <c r="I2608" s="44"/>
    </row>
    <row r="2609" ht="19.947476196289063" customHeight="1">
      <c r="B2609" s="41" t="s">
        <v>947</v>
      </c>
      <c r="C2609" s="33" t="s">
        <v>73</v>
      </c>
      <c r="D2609" s="31" t="s">
        <v>1862</v>
      </c>
      <c r="E2609" s="30"/>
      <c r="F2609" s="30"/>
      <c r="G2609" s="30"/>
      <c r="H2609" s="30"/>
      <c r="I2609" s="45"/>
      <c r="J2609" s="29" t="str">
        <f>HYPERLINK("#'Ändringshistorik'!C131", "Ändringshistorik: [125] ,[126]")</f>
        <v>Ändringshistorik: [125] ,[126]</v>
      </c>
    </row>
    <row r="2610">
      <c r="B2610" s="40"/>
      <c r="I2610" s="44"/>
    </row>
    <row r="2611">
      <c r="B2611" s="40"/>
      <c r="C2611" s="34" t="s">
        <v>60</v>
      </c>
      <c r="I2611" s="44"/>
    </row>
    <row r="2612">
      <c r="B2612" s="40"/>
      <c r="I2612" s="44"/>
    </row>
    <row r="2613" ht="19.947476196289063" customHeight="1">
      <c r="B2613" s="41" t="s">
        <v>1664</v>
      </c>
      <c r="C2613" s="32" t="s">
        <v>49</v>
      </c>
      <c r="D2613" s="31" t="s">
        <v>1863</v>
      </c>
      <c r="E2613" s="30"/>
      <c r="F2613" s="30"/>
      <c r="G2613" s="30"/>
      <c r="H2613" s="30"/>
      <c r="I2613" s="45"/>
      <c r="J2613" s="29" t="str">
        <f>HYPERLINK("#'Ändringshistorik'!C133", "Ändringshistorik: [127] ,[128]")</f>
        <v>Ändringshistorik: [127] ,[128]</v>
      </c>
    </row>
    <row r="2614" ht="19.947476196289063" customHeight="1">
      <c r="B2614" s="40"/>
      <c r="C2614" s="3" t="s">
        <v>1666</v>
      </c>
      <c r="D2614" s="9" t="s">
        <v>1667</v>
      </c>
      <c r="I2614" s="44"/>
    </row>
    <row r="2615" ht="19.947476196289063" customHeight="1">
      <c r="B2615" s="40"/>
      <c r="C2615" s="3" t="s">
        <v>1668</v>
      </c>
      <c r="D2615" s="9" t="s">
        <v>1669</v>
      </c>
      <c r="I2615" s="44"/>
    </row>
    <row r="2616" ht="19.947476196289063" customHeight="1">
      <c r="B2616" s="40"/>
      <c r="C2616" s="3" t="s">
        <v>1670</v>
      </c>
      <c r="D2616" s="9" t="s">
        <v>1671</v>
      </c>
      <c r="I2616" s="44"/>
    </row>
    <row r="2617">
      <c r="B2617" s="40"/>
      <c r="I2617" s="44"/>
    </row>
    <row r="2618">
      <c r="B2618" s="40"/>
      <c r="C2618" s="34" t="s">
        <v>60</v>
      </c>
      <c r="I2618" s="44"/>
    </row>
    <row r="2619">
      <c r="B2619" s="40"/>
      <c r="I2619" s="44"/>
    </row>
    <row r="2620" ht="34.413623046875" customHeight="1">
      <c r="B2620" s="41" t="s">
        <v>1999</v>
      </c>
      <c r="C2620" s="33" t="s">
        <v>219</v>
      </c>
      <c r="D2620" s="31" t="s">
        <v>2000</v>
      </c>
      <c r="E2620" s="30"/>
      <c r="F2620" s="30"/>
      <c r="G2620" s="30"/>
      <c r="H2620" s="30"/>
      <c r="I2620" s="45"/>
    </row>
    <row r="2621">
      <c r="B2621" s="40"/>
      <c r="C2621" s="3" t="s">
        <v>221</v>
      </c>
      <c r="I2621" s="44"/>
    </row>
    <row r="2622">
      <c r="B2622" s="40"/>
      <c r="I2622" s="44"/>
    </row>
    <row r="2623">
      <c r="B2623" s="40"/>
      <c r="C2623" s="34" t="s">
        <v>60</v>
      </c>
      <c r="I2623" s="44"/>
    </row>
    <row r="2624">
      <c r="B2624" s="40"/>
      <c r="I2624" s="44"/>
    </row>
    <row r="2625" ht="34.413623046875" customHeight="1">
      <c r="B2625" s="41" t="s">
        <v>2001</v>
      </c>
      <c r="C2625" s="33" t="str">
        <f>HYPERLINK("#'Json-dokumentation'!A3166", "Element av typen 'NuDesc'")</f>
        <v>Element av typen 'NuDesc'</v>
      </c>
      <c r="D2625" s="31" t="s">
        <v>2002</v>
      </c>
      <c r="E2625" s="30"/>
      <c r="F2625" s="30"/>
      <c r="G2625" s="30"/>
      <c r="H2625" s="30"/>
      <c r="I2625" s="45"/>
    </row>
    <row r="2626">
      <c r="B2626" s="40"/>
      <c r="C2626" s="34" t="s">
        <v>60</v>
      </c>
      <c r="I2626" s="44"/>
    </row>
    <row r="2627">
      <c r="B2627" s="40"/>
      <c r="I2627" s="44"/>
    </row>
    <row r="2628" ht="34.413623046875" customHeight="1">
      <c r="B2628" s="41" t="s">
        <v>1864</v>
      </c>
      <c r="C2628" s="32" t="s">
        <v>49</v>
      </c>
      <c r="D2628" s="31" t="s">
        <v>2003</v>
      </c>
      <c r="E2628" s="30"/>
      <c r="F2628" s="30"/>
      <c r="G2628" s="30"/>
      <c r="H2628" s="30"/>
      <c r="I2628" s="45"/>
    </row>
    <row r="2629" ht="34.413623046875" customHeight="1">
      <c r="B2629" s="40"/>
      <c r="C2629" s="3" t="s">
        <v>1866</v>
      </c>
      <c r="D2629" s="9" t="s">
        <v>2004</v>
      </c>
      <c r="I2629" s="44"/>
    </row>
    <row r="2630" ht="19.947476196289063" customHeight="1">
      <c r="B2630" s="40"/>
      <c r="C2630" s="3" t="s">
        <v>1868</v>
      </c>
      <c r="D2630" s="9" t="s">
        <v>2005</v>
      </c>
      <c r="I2630" s="44"/>
    </row>
    <row r="2631" ht="19.947476196289063" customHeight="1">
      <c r="B2631" s="40"/>
      <c r="C2631" s="3" t="s">
        <v>296</v>
      </c>
      <c r="D2631" s="9" t="s">
        <v>2006</v>
      </c>
      <c r="I2631" s="44"/>
    </row>
    <row r="2632">
      <c r="B2632" s="40"/>
      <c r="I2632" s="44"/>
    </row>
    <row r="2633">
      <c r="B2633" s="40"/>
      <c r="C2633" s="34" t="s">
        <v>60</v>
      </c>
      <c r="I2633" s="44"/>
    </row>
    <row r="2634">
      <c r="B2634" s="40"/>
      <c r="I2634" s="44"/>
    </row>
    <row r="2635" ht="63.34591064453125" customHeight="1">
      <c r="B2635" s="41" t="s">
        <v>1888</v>
      </c>
      <c r="C2635" s="32" t="s">
        <v>1872</v>
      </c>
      <c r="D2635" s="31" t="s">
        <v>2007</v>
      </c>
      <c r="E2635" s="30"/>
      <c r="F2635" s="30"/>
      <c r="G2635" s="30"/>
      <c r="H2635" s="30"/>
      <c r="I2635" s="45"/>
    </row>
    <row r="2636" ht="19.947476196289063" customHeight="1">
      <c r="B2636" s="40"/>
      <c r="C2636" s="3" t="s">
        <v>551</v>
      </c>
      <c r="D2636" s="9" t="s">
        <v>2008</v>
      </c>
      <c r="I2636" s="44"/>
    </row>
    <row r="2637" ht="34.413623046875" customHeight="1">
      <c r="B2637" s="40"/>
      <c r="C2637" s="3" t="s">
        <v>2009</v>
      </c>
      <c r="D2637" s="9" t="s">
        <v>2010</v>
      </c>
      <c r="I2637" s="44"/>
    </row>
    <row r="2638" ht="19.947476196289063" customHeight="1">
      <c r="B2638" s="40"/>
      <c r="C2638" s="3" t="s">
        <v>1892</v>
      </c>
      <c r="D2638" s="9" t="s">
        <v>2011</v>
      </c>
      <c r="I2638" s="44"/>
    </row>
    <row r="2639" ht="19.947476196289063" customHeight="1">
      <c r="B2639" s="40"/>
      <c r="C2639" s="3" t="s">
        <v>1974</v>
      </c>
      <c r="D2639" s="9" t="s">
        <v>2012</v>
      </c>
      <c r="I2639" s="44"/>
    </row>
    <row r="2640" ht="34.413623046875" customHeight="1">
      <c r="B2640" s="40"/>
      <c r="C2640" s="3" t="s">
        <v>2013</v>
      </c>
      <c r="D2640" s="9" t="s">
        <v>2014</v>
      </c>
      <c r="I2640" s="44"/>
    </row>
    <row r="2641">
      <c r="B2641" s="40"/>
      <c r="I2641" s="44"/>
    </row>
    <row r="2642">
      <c r="B2642" s="40"/>
      <c r="C2642" s="34" t="s">
        <v>60</v>
      </c>
      <c r="I2642" s="44"/>
    </row>
    <row r="2643">
      <c r="B2643" s="40"/>
      <c r="I2643" s="44"/>
    </row>
    <row r="2644" ht="63.34591064453125" customHeight="1">
      <c r="B2644" s="41" t="s">
        <v>1871</v>
      </c>
      <c r="C2644" s="32" t="s">
        <v>1872</v>
      </c>
      <c r="D2644" s="31" t="s">
        <v>2015</v>
      </c>
      <c r="E2644" s="30"/>
      <c r="F2644" s="30"/>
      <c r="G2644" s="30"/>
      <c r="H2644" s="30"/>
      <c r="I2644" s="45"/>
    </row>
    <row r="2645" ht="19.947476196289063" customHeight="1">
      <c r="B2645" s="40"/>
      <c r="C2645" s="3" t="s">
        <v>551</v>
      </c>
      <c r="D2645" s="9" t="s">
        <v>2016</v>
      </c>
      <c r="I2645" s="44"/>
    </row>
    <row r="2646" ht="19.947476196289063" customHeight="1">
      <c r="B2646" s="40"/>
      <c r="C2646" s="3" t="s">
        <v>2017</v>
      </c>
      <c r="D2646" s="9" t="s">
        <v>2018</v>
      </c>
      <c r="I2646" s="44"/>
    </row>
    <row r="2647" ht="19.947476196289063" customHeight="1">
      <c r="B2647" s="40"/>
      <c r="C2647" s="3" t="s">
        <v>2019</v>
      </c>
      <c r="D2647" s="9" t="s">
        <v>2020</v>
      </c>
      <c r="I2647" s="44"/>
    </row>
    <row r="2648" ht="19.947476196289063" customHeight="1">
      <c r="B2648" s="40"/>
      <c r="C2648" s="3" t="s">
        <v>2021</v>
      </c>
      <c r="D2648" s="9" t="s">
        <v>2022</v>
      </c>
      <c r="I2648" s="44"/>
    </row>
    <row r="2649" ht="19.947476196289063" customHeight="1">
      <c r="B2649" s="40"/>
      <c r="C2649" s="3" t="s">
        <v>2023</v>
      </c>
      <c r="D2649" s="9" t="s">
        <v>2024</v>
      </c>
      <c r="I2649" s="44"/>
    </row>
    <row r="2650" ht="19.947476196289063" customHeight="1">
      <c r="B2650" s="40"/>
      <c r="C2650" s="3" t="s">
        <v>2025</v>
      </c>
      <c r="D2650" s="9" t="s">
        <v>2026</v>
      </c>
      <c r="I2650" s="44"/>
    </row>
    <row r="2651" ht="19.947476196289063" customHeight="1">
      <c r="B2651" s="40"/>
      <c r="C2651" s="3" t="s">
        <v>2027</v>
      </c>
      <c r="D2651" s="9" t="s">
        <v>2028</v>
      </c>
      <c r="I2651" s="44"/>
    </row>
    <row r="2652" ht="19.947476196289063" customHeight="1">
      <c r="B2652" s="40"/>
      <c r="C2652" s="3" t="s">
        <v>2029</v>
      </c>
      <c r="D2652" s="9" t="s">
        <v>2030</v>
      </c>
      <c r="I2652" s="44"/>
    </row>
    <row r="2653" ht="19.947476196289063" customHeight="1">
      <c r="B2653" s="40"/>
      <c r="C2653" s="3" t="s">
        <v>2031</v>
      </c>
      <c r="D2653" s="9" t="s">
        <v>2032</v>
      </c>
      <c r="I2653" s="44"/>
    </row>
    <row r="2654" ht="19.947476196289063" customHeight="1">
      <c r="B2654" s="40"/>
      <c r="C2654" s="3" t="s">
        <v>1877</v>
      </c>
      <c r="D2654" s="9" t="s">
        <v>1878</v>
      </c>
      <c r="I2654" s="44"/>
    </row>
    <row r="2655" ht="19.947476196289063" customHeight="1">
      <c r="B2655" s="40"/>
      <c r="C2655" s="3" t="s">
        <v>2033</v>
      </c>
      <c r="D2655" s="9" t="s">
        <v>2034</v>
      </c>
      <c r="I2655" s="44"/>
    </row>
    <row r="2656">
      <c r="B2656" s="40"/>
      <c r="I2656" s="44"/>
    </row>
    <row r="2657">
      <c r="B2657" s="40"/>
      <c r="C2657" s="34" t="s">
        <v>60</v>
      </c>
      <c r="I2657" s="44"/>
    </row>
    <row r="2658">
      <c r="B2658" s="42"/>
      <c r="C2658" s="38"/>
      <c r="D2658" s="38"/>
      <c r="E2658" s="38"/>
      <c r="F2658" s="38"/>
      <c r="G2658" s="38"/>
      <c r="H2658" s="38"/>
      <c r="I2658" s="46"/>
    </row>
    <row r="2659"/>
    <row r="2660">
      <c r="B2660" s="4" t="s">
        <v>82</v>
      </c>
    </row>
    <row r="2661" ht="19.947476196289063" customHeight="1">
      <c r="B2661" s="53" t="s">
        <v>2035</v>
      </c>
      <c r="C2661" s="36" t="s">
        <v>2036</v>
      </c>
      <c r="D2661" s="37"/>
      <c r="E2661" s="37"/>
      <c r="F2661" s="37"/>
      <c r="G2661" s="37"/>
      <c r="H2661" s="37"/>
      <c r="I2661" s="43"/>
    </row>
    <row r="2662" ht="19.947476196289063" customHeight="1">
      <c r="B2662" s="54" t="s">
        <v>2037</v>
      </c>
      <c r="C2662" s="31" t="s">
        <v>2038</v>
      </c>
      <c r="D2662" s="30"/>
      <c r="I2662" s="44"/>
    </row>
    <row r="2663" ht="19.947476196289063" customHeight="1">
      <c r="B2663" s="54" t="s">
        <v>2039</v>
      </c>
      <c r="C2663" s="31" t="s">
        <v>2040</v>
      </c>
      <c r="D2663" s="30"/>
      <c r="I2663" s="44"/>
    </row>
    <row r="2664" ht="19.947476196289063" customHeight="1">
      <c r="B2664" s="54" t="s">
        <v>2041</v>
      </c>
      <c r="C2664" s="31" t="s">
        <v>2042</v>
      </c>
      <c r="D2664" s="30"/>
      <c r="I2664" s="44"/>
    </row>
    <row r="2665" ht="34.413623046875" customHeight="1">
      <c r="B2665" s="54" t="s">
        <v>2043</v>
      </c>
      <c r="C2665" s="31" t="s">
        <v>2044</v>
      </c>
      <c r="D2665" s="30"/>
      <c r="I2665" s="44"/>
    </row>
    <row r="2666" ht="19.947476196289063" customHeight="1">
      <c r="B2666" s="54" t="s">
        <v>2045</v>
      </c>
      <c r="C2666" s="31" t="s">
        <v>2046</v>
      </c>
      <c r="D2666" s="30"/>
      <c r="I2666" s="44"/>
    </row>
    <row r="2667" ht="34.413623046875" customHeight="1">
      <c r="B2667" s="55" t="s">
        <v>2047</v>
      </c>
      <c r="C2667" s="51" t="s">
        <v>2048</v>
      </c>
      <c r="D2667" s="52"/>
      <c r="E2667" s="38"/>
      <c r="F2667" s="38"/>
      <c r="G2667" s="38"/>
      <c r="H2667" s="38"/>
      <c r="I2667" s="46"/>
      <c r="J2667" s="29" t="str">
        <f>HYPERLINK("#'Ändringshistorik'!C19", "Ändringshistorik: [198]")</f>
        <v>Ändringshistorik: [198]</v>
      </c>
    </row>
    <row r="2668"/>
    <row r="2669"/>
    <row r="2670"/>
    <row r="2671" ht="92.2781982421875" customHeight="1">
      <c r="A2671" s="9" t="s">
        <v>31</v>
      </c>
    </row>
    <row r="2672">
      <c r="A2672" s="28" t="s">
        <v>2049</v>
      </c>
      <c r="B2672" s="4" t="s">
        <v>47</v>
      </c>
    </row>
    <row r="2673" ht="63.34591064453125" customHeight="1">
      <c r="B2673" s="39" t="s">
        <v>2050</v>
      </c>
      <c r="C2673" s="56" t="s">
        <v>219</v>
      </c>
      <c r="D2673" s="36" t="s">
        <v>2051</v>
      </c>
      <c r="E2673" s="37"/>
      <c r="F2673" s="37"/>
      <c r="G2673" s="37"/>
      <c r="H2673" s="37"/>
      <c r="I2673" s="43"/>
    </row>
    <row r="2674">
      <c r="B2674" s="40"/>
      <c r="C2674" s="3" t="s">
        <v>221</v>
      </c>
      <c r="I2674" s="44"/>
    </row>
    <row r="2675">
      <c r="B2675" s="40"/>
      <c r="I2675" s="44"/>
    </row>
    <row r="2676">
      <c r="B2676" s="40"/>
      <c r="C2676" s="7" t="s">
        <v>55</v>
      </c>
      <c r="I2676" s="44"/>
    </row>
    <row r="2677">
      <c r="B2677" s="40"/>
      <c r="I2677" s="44"/>
    </row>
    <row r="2678" ht="19.947476196289063" customHeight="1">
      <c r="B2678" s="41" t="s">
        <v>2052</v>
      </c>
      <c r="C2678" s="32" t="s">
        <v>49</v>
      </c>
      <c r="D2678" s="31" t="s">
        <v>2053</v>
      </c>
      <c r="E2678" s="30"/>
      <c r="F2678" s="30"/>
      <c r="G2678" s="30"/>
      <c r="H2678" s="30"/>
      <c r="I2678" s="45"/>
    </row>
    <row r="2679" ht="19.947476196289063" customHeight="1">
      <c r="B2679" s="40"/>
      <c r="C2679" s="3" t="s">
        <v>460</v>
      </c>
      <c r="D2679" s="9" t="s">
        <v>2054</v>
      </c>
      <c r="I2679" s="44"/>
    </row>
    <row r="2680" ht="19.947476196289063" customHeight="1">
      <c r="B2680" s="40"/>
      <c r="C2680" s="3" t="s">
        <v>563</v>
      </c>
      <c r="D2680" s="9" t="s">
        <v>2055</v>
      </c>
      <c r="I2680" s="44"/>
    </row>
    <row r="2681" ht="19.947476196289063" customHeight="1">
      <c r="B2681" s="40"/>
      <c r="C2681" s="3" t="s">
        <v>2056</v>
      </c>
      <c r="D2681" s="9" t="s">
        <v>2057</v>
      </c>
      <c r="I2681" s="44"/>
    </row>
    <row r="2682" ht="19.947476196289063" customHeight="1">
      <c r="B2682" s="40"/>
      <c r="C2682" s="3" t="s">
        <v>2058</v>
      </c>
      <c r="D2682" s="9" t="s">
        <v>2059</v>
      </c>
      <c r="I2682" s="44"/>
    </row>
    <row r="2683" ht="19.947476196289063" customHeight="1">
      <c r="B2683" s="40"/>
      <c r="C2683" s="3" t="s">
        <v>2060</v>
      </c>
      <c r="D2683" s="9" t="s">
        <v>2061</v>
      </c>
      <c r="I2683" s="44"/>
    </row>
    <row r="2684" ht="19.947476196289063" customHeight="1">
      <c r="B2684" s="40"/>
      <c r="C2684" s="3" t="s">
        <v>2062</v>
      </c>
      <c r="D2684" s="9" t="s">
        <v>2063</v>
      </c>
      <c r="I2684" s="44"/>
    </row>
    <row r="2685">
      <c r="B2685" s="40"/>
      <c r="I2685" s="44"/>
    </row>
    <row r="2686">
      <c r="B2686" s="40"/>
      <c r="C2686" s="34" t="s">
        <v>60</v>
      </c>
      <c r="I2686" s="44"/>
    </row>
    <row r="2687">
      <c r="B2687" s="40"/>
      <c r="C2687" s="60" t="str">
        <f>HYPERLINK("#'Json-dokumentation'!B2782", "Fotnot: (*)")</f>
        <v>Fotnot: (*)</v>
      </c>
      <c r="I2687" s="44"/>
    </row>
    <row r="2688">
      <c r="B2688" s="40"/>
      <c r="I2688" s="44"/>
    </row>
    <row r="2689" ht="19.947476196289063" customHeight="1">
      <c r="B2689" s="41" t="s">
        <v>2064</v>
      </c>
      <c r="C2689" s="32" t="s">
        <v>49</v>
      </c>
      <c r="D2689" s="31" t="s">
        <v>2065</v>
      </c>
      <c r="E2689" s="30"/>
      <c r="F2689" s="30"/>
      <c r="G2689" s="30"/>
      <c r="H2689" s="30"/>
      <c r="I2689" s="45"/>
    </row>
    <row r="2690" ht="19.947476196289063" customHeight="1">
      <c r="B2690" s="40"/>
      <c r="C2690" s="3" t="s">
        <v>460</v>
      </c>
      <c r="D2690" s="9" t="s">
        <v>2066</v>
      </c>
      <c r="I2690" s="44"/>
    </row>
    <row r="2691" ht="19.947476196289063" customHeight="1">
      <c r="B2691" s="40"/>
      <c r="C2691" s="3" t="s">
        <v>563</v>
      </c>
      <c r="D2691" s="9" t="s">
        <v>2067</v>
      </c>
      <c r="I2691" s="44"/>
    </row>
    <row r="2692" ht="19.947476196289063" customHeight="1">
      <c r="B2692" s="40"/>
      <c r="C2692" s="3" t="s">
        <v>2068</v>
      </c>
      <c r="D2692" s="9" t="s">
        <v>2069</v>
      </c>
      <c r="I2692" s="44"/>
    </row>
    <row r="2693" ht="63.34591064453125" customHeight="1">
      <c r="B2693" s="40"/>
      <c r="C2693" s="3" t="s">
        <v>2070</v>
      </c>
      <c r="D2693" s="9" t="s">
        <v>2071</v>
      </c>
      <c r="I2693" s="44"/>
    </row>
    <row r="2694" ht="19.947476196289063" customHeight="1">
      <c r="B2694" s="40"/>
      <c r="C2694" s="3" t="s">
        <v>2072</v>
      </c>
      <c r="D2694" s="9" t="s">
        <v>2073</v>
      </c>
      <c r="I2694" s="44"/>
    </row>
    <row r="2695" ht="19.947476196289063" customHeight="1">
      <c r="B2695" s="40"/>
      <c r="C2695" s="3" t="s">
        <v>2074</v>
      </c>
      <c r="D2695" s="9" t="s">
        <v>2075</v>
      </c>
      <c r="I2695" s="44"/>
    </row>
    <row r="2696" ht="19.947476196289063" customHeight="1">
      <c r="B2696" s="40"/>
      <c r="C2696" s="3" t="s">
        <v>2076</v>
      </c>
      <c r="D2696" s="9" t="s">
        <v>2077</v>
      </c>
      <c r="I2696" s="44"/>
    </row>
    <row r="2697" ht="19.947476196289063" customHeight="1">
      <c r="B2697" s="40"/>
      <c r="C2697" s="3" t="s">
        <v>2078</v>
      </c>
      <c r="D2697" s="9" t="s">
        <v>2079</v>
      </c>
      <c r="I2697" s="44"/>
    </row>
    <row r="2698" ht="19.947476196289063" customHeight="1">
      <c r="B2698" s="40"/>
      <c r="C2698" s="3" t="s">
        <v>2080</v>
      </c>
      <c r="D2698" s="9" t="s">
        <v>2081</v>
      </c>
      <c r="I2698" s="44"/>
    </row>
    <row r="2699" ht="19.947476196289063" customHeight="1">
      <c r="B2699" s="40"/>
      <c r="C2699" s="3" t="s">
        <v>2082</v>
      </c>
      <c r="D2699" s="9" t="s">
        <v>2083</v>
      </c>
      <c r="I2699" s="44"/>
    </row>
    <row r="2700" ht="19.947476196289063" customHeight="1">
      <c r="B2700" s="40"/>
      <c r="C2700" s="3" t="s">
        <v>2084</v>
      </c>
      <c r="D2700" s="9" t="s">
        <v>2085</v>
      </c>
      <c r="I2700" s="44"/>
    </row>
    <row r="2701" ht="19.947476196289063" customHeight="1">
      <c r="B2701" s="40"/>
      <c r="C2701" s="3" t="s">
        <v>2086</v>
      </c>
      <c r="D2701" s="9" t="s">
        <v>2087</v>
      </c>
      <c r="I2701" s="44"/>
    </row>
    <row r="2702" ht="19.947476196289063" customHeight="1">
      <c r="B2702" s="40"/>
      <c r="C2702" s="3" t="s">
        <v>2088</v>
      </c>
      <c r="D2702" s="9" t="s">
        <v>2089</v>
      </c>
      <c r="I2702" s="44"/>
    </row>
    <row r="2703" ht="19.947476196289063" customHeight="1">
      <c r="B2703" s="40"/>
      <c r="C2703" s="3" t="s">
        <v>2090</v>
      </c>
      <c r="D2703" s="9" t="s">
        <v>2091</v>
      </c>
      <c r="I2703" s="44"/>
    </row>
    <row r="2704" ht="19.947476196289063" customHeight="1">
      <c r="B2704" s="40"/>
      <c r="C2704" s="3" t="s">
        <v>2092</v>
      </c>
      <c r="D2704" s="9" t="s">
        <v>2093</v>
      </c>
      <c r="I2704" s="44"/>
    </row>
    <row r="2705">
      <c r="B2705" s="40"/>
      <c r="I2705" s="44"/>
    </row>
    <row r="2706">
      <c r="B2706" s="40"/>
      <c r="C2706" s="34" t="s">
        <v>60</v>
      </c>
      <c r="I2706" s="44"/>
    </row>
    <row r="2707">
      <c r="B2707" s="40"/>
      <c r="C2707" s="60" t="str">
        <f>HYPERLINK("#'Json-dokumentation'!B2782", "Fotnot: (*)")</f>
        <v>Fotnot: (*)</v>
      </c>
      <c r="I2707" s="44"/>
    </row>
    <row r="2708">
      <c r="B2708" s="40"/>
      <c r="I2708" s="44"/>
    </row>
    <row r="2709" ht="19.947476196289063" customHeight="1">
      <c r="B2709" s="41" t="s">
        <v>2094</v>
      </c>
      <c r="C2709" s="32" t="s">
        <v>49</v>
      </c>
      <c r="D2709" s="31" t="s">
        <v>2095</v>
      </c>
      <c r="E2709" s="30"/>
      <c r="F2709" s="30"/>
      <c r="G2709" s="30"/>
      <c r="H2709" s="30"/>
      <c r="I2709" s="45"/>
    </row>
    <row r="2710" ht="19.947476196289063" customHeight="1">
      <c r="B2710" s="40"/>
      <c r="C2710" s="3" t="s">
        <v>460</v>
      </c>
      <c r="D2710" s="9" t="s">
        <v>2096</v>
      </c>
      <c r="I2710" s="44"/>
    </row>
    <row r="2711" ht="19.947476196289063" customHeight="1">
      <c r="B2711" s="40"/>
      <c r="C2711" s="3" t="s">
        <v>563</v>
      </c>
      <c r="D2711" s="9" t="s">
        <v>2097</v>
      </c>
      <c r="I2711" s="44"/>
    </row>
    <row r="2712" ht="19.947476196289063" customHeight="1">
      <c r="B2712" s="40"/>
      <c r="C2712" s="3" t="s">
        <v>2098</v>
      </c>
      <c r="D2712" s="9" t="s">
        <v>2099</v>
      </c>
      <c r="I2712" s="44"/>
    </row>
    <row r="2713" ht="19.947476196289063" customHeight="1">
      <c r="B2713" s="40"/>
      <c r="C2713" s="3" t="s">
        <v>2100</v>
      </c>
      <c r="D2713" s="9" t="s">
        <v>2101</v>
      </c>
      <c r="I2713" s="44"/>
    </row>
    <row r="2714" ht="19.947476196289063" customHeight="1">
      <c r="B2714" s="40"/>
      <c r="C2714" s="3" t="s">
        <v>2102</v>
      </c>
      <c r="D2714" s="9" t="s">
        <v>2103</v>
      </c>
      <c r="I2714" s="44"/>
    </row>
    <row r="2715">
      <c r="B2715" s="40"/>
      <c r="I2715" s="44"/>
    </row>
    <row r="2716">
      <c r="B2716" s="40"/>
      <c r="C2716" s="34" t="s">
        <v>60</v>
      </c>
      <c r="I2716" s="44"/>
    </row>
    <row r="2717">
      <c r="B2717" s="40"/>
      <c r="C2717" s="60" t="str">
        <f>HYPERLINK("#'Json-dokumentation'!B2782", "Fotnot: (*)")</f>
        <v>Fotnot: (*)</v>
      </c>
      <c r="I2717" s="44"/>
    </row>
    <row r="2718">
      <c r="B2718" s="40"/>
      <c r="I2718" s="44"/>
    </row>
    <row r="2719" ht="19.947476196289063" customHeight="1">
      <c r="B2719" s="41" t="s">
        <v>2104</v>
      </c>
      <c r="C2719" s="32" t="s">
        <v>49</v>
      </c>
      <c r="D2719" s="31" t="s">
        <v>2105</v>
      </c>
      <c r="E2719" s="30"/>
      <c r="F2719" s="30"/>
      <c r="G2719" s="30"/>
      <c r="H2719" s="30"/>
      <c r="I2719" s="45"/>
    </row>
    <row r="2720" ht="19.947476196289063" customHeight="1">
      <c r="B2720" s="40"/>
      <c r="C2720" s="3" t="s">
        <v>460</v>
      </c>
      <c r="D2720" s="9" t="s">
        <v>2106</v>
      </c>
      <c r="I2720" s="44"/>
    </row>
    <row r="2721" ht="19.947476196289063" customHeight="1">
      <c r="B2721" s="40"/>
      <c r="C2721" s="3" t="s">
        <v>563</v>
      </c>
      <c r="D2721" s="9" t="s">
        <v>2107</v>
      </c>
      <c r="I2721" s="44"/>
    </row>
    <row r="2722" ht="19.947476196289063" customHeight="1">
      <c r="B2722" s="40"/>
      <c r="C2722" s="3" t="s">
        <v>2108</v>
      </c>
      <c r="D2722" s="9" t="s">
        <v>2109</v>
      </c>
      <c r="I2722" s="44"/>
    </row>
    <row r="2723" ht="19.947476196289063" customHeight="1">
      <c r="B2723" s="40"/>
      <c r="C2723" s="3" t="s">
        <v>2110</v>
      </c>
      <c r="D2723" s="9" t="s">
        <v>2111</v>
      </c>
      <c r="I2723" s="44"/>
    </row>
    <row r="2724">
      <c r="B2724" s="40"/>
      <c r="I2724" s="44"/>
    </row>
    <row r="2725">
      <c r="B2725" s="40"/>
      <c r="C2725" s="34" t="s">
        <v>60</v>
      </c>
      <c r="I2725" s="44"/>
    </row>
    <row r="2726">
      <c r="B2726" s="40"/>
      <c r="C2726" s="60" t="str">
        <f>HYPERLINK("#'Json-dokumentation'!B2782", "Fotnot: (*)")</f>
        <v>Fotnot: (*)</v>
      </c>
      <c r="I2726" s="44"/>
    </row>
    <row r="2727">
      <c r="B2727" s="40"/>
      <c r="I2727" s="44"/>
    </row>
    <row r="2728" ht="19.947476196289063" customHeight="1">
      <c r="B2728" s="41" t="s">
        <v>2112</v>
      </c>
      <c r="C2728" s="32" t="s">
        <v>49</v>
      </c>
      <c r="D2728" s="31" t="s">
        <v>2113</v>
      </c>
      <c r="E2728" s="30"/>
      <c r="F2728" s="30"/>
      <c r="G2728" s="30"/>
      <c r="H2728" s="30"/>
      <c r="I2728" s="45"/>
    </row>
    <row r="2729" ht="19.947476196289063" customHeight="1">
      <c r="B2729" s="40"/>
      <c r="C2729" s="3" t="s">
        <v>460</v>
      </c>
      <c r="D2729" s="9" t="s">
        <v>2114</v>
      </c>
      <c r="I2729" s="44"/>
    </row>
    <row r="2730" ht="19.947476196289063" customHeight="1">
      <c r="B2730" s="40"/>
      <c r="C2730" s="3" t="s">
        <v>563</v>
      </c>
      <c r="D2730" s="9" t="s">
        <v>2115</v>
      </c>
      <c r="I2730" s="44"/>
    </row>
    <row r="2731" ht="19.947476196289063" customHeight="1">
      <c r="B2731" s="40"/>
      <c r="C2731" s="3" t="s">
        <v>2116</v>
      </c>
      <c r="D2731" s="9" t="s">
        <v>2117</v>
      </c>
      <c r="I2731" s="44"/>
    </row>
    <row r="2732">
      <c r="B2732" s="40"/>
      <c r="I2732" s="44"/>
    </row>
    <row r="2733">
      <c r="B2733" s="40"/>
      <c r="C2733" s="34" t="s">
        <v>60</v>
      </c>
      <c r="I2733" s="44"/>
    </row>
    <row r="2734">
      <c r="B2734" s="40"/>
      <c r="C2734" s="60" t="str">
        <f>HYPERLINK("#'Json-dokumentation'!B2782", "Fotnot: (*)")</f>
        <v>Fotnot: (*)</v>
      </c>
      <c r="I2734" s="44"/>
    </row>
    <row r="2735">
      <c r="B2735" s="40"/>
      <c r="I2735" s="44"/>
    </row>
    <row r="2736" ht="19.947476196289063" customHeight="1">
      <c r="B2736" s="41" t="s">
        <v>2118</v>
      </c>
      <c r="C2736" s="32" t="s">
        <v>49</v>
      </c>
      <c r="D2736" s="31" t="s">
        <v>2119</v>
      </c>
      <c r="E2736" s="30"/>
      <c r="F2736" s="30"/>
      <c r="G2736" s="30"/>
      <c r="H2736" s="30"/>
      <c r="I2736" s="45"/>
    </row>
    <row r="2737" ht="19.947476196289063" customHeight="1">
      <c r="B2737" s="40"/>
      <c r="C2737" s="3" t="s">
        <v>460</v>
      </c>
      <c r="D2737" s="9" t="s">
        <v>2120</v>
      </c>
      <c r="I2737" s="44"/>
    </row>
    <row r="2738" ht="19.947476196289063" customHeight="1">
      <c r="B2738" s="40"/>
      <c r="C2738" s="3" t="s">
        <v>563</v>
      </c>
      <c r="D2738" s="9" t="s">
        <v>2121</v>
      </c>
      <c r="I2738" s="44"/>
    </row>
    <row r="2739" ht="19.947476196289063" customHeight="1">
      <c r="B2739" s="40"/>
      <c r="C2739" s="3" t="s">
        <v>2122</v>
      </c>
      <c r="D2739" s="9" t="s">
        <v>2123</v>
      </c>
      <c r="I2739" s="44"/>
    </row>
    <row r="2740" ht="19.947476196289063" customHeight="1">
      <c r="B2740" s="40"/>
      <c r="C2740" s="3" t="s">
        <v>2124</v>
      </c>
      <c r="D2740" s="9" t="s">
        <v>2125</v>
      </c>
      <c r="I2740" s="44"/>
    </row>
    <row r="2741">
      <c r="B2741" s="40"/>
      <c r="I2741" s="44"/>
    </row>
    <row r="2742">
      <c r="B2742" s="40"/>
      <c r="C2742" s="34" t="s">
        <v>60</v>
      </c>
      <c r="I2742" s="44"/>
    </row>
    <row r="2743">
      <c r="B2743" s="40"/>
      <c r="C2743" s="60" t="str">
        <f>HYPERLINK("#'Json-dokumentation'!B2782", "Fotnot: (*)")</f>
        <v>Fotnot: (*)</v>
      </c>
      <c r="I2743" s="44"/>
    </row>
    <row r="2744">
      <c r="B2744" s="40"/>
      <c r="I2744" s="44"/>
    </row>
    <row r="2745" ht="19.947476196289063" customHeight="1">
      <c r="B2745" s="41" t="s">
        <v>2126</v>
      </c>
      <c r="C2745" s="32" t="s">
        <v>49</v>
      </c>
      <c r="D2745" s="31" t="s">
        <v>2127</v>
      </c>
      <c r="E2745" s="30"/>
      <c r="F2745" s="30"/>
      <c r="G2745" s="30"/>
      <c r="H2745" s="30"/>
      <c r="I2745" s="45"/>
    </row>
    <row r="2746" ht="19.947476196289063" customHeight="1">
      <c r="B2746" s="40"/>
      <c r="C2746" s="3" t="s">
        <v>460</v>
      </c>
      <c r="D2746" s="9" t="s">
        <v>2128</v>
      </c>
      <c r="I2746" s="44"/>
    </row>
    <row r="2747" ht="19.947476196289063" customHeight="1">
      <c r="B2747" s="40"/>
      <c r="C2747" s="3" t="s">
        <v>563</v>
      </c>
      <c r="D2747" s="9" t="s">
        <v>2129</v>
      </c>
      <c r="I2747" s="44"/>
    </row>
    <row r="2748" ht="19.947476196289063" customHeight="1">
      <c r="B2748" s="40"/>
      <c r="C2748" s="3" t="s">
        <v>2130</v>
      </c>
      <c r="D2748" s="9" t="s">
        <v>2131</v>
      </c>
      <c r="I2748" s="44"/>
    </row>
    <row r="2749" ht="19.947476196289063" customHeight="1">
      <c r="B2749" s="40"/>
      <c r="C2749" s="3" t="s">
        <v>2132</v>
      </c>
      <c r="D2749" s="9" t="s">
        <v>2133</v>
      </c>
      <c r="I2749" s="44"/>
    </row>
    <row r="2750" ht="19.947476196289063" customHeight="1">
      <c r="B2750" s="40"/>
      <c r="C2750" s="3" t="s">
        <v>2134</v>
      </c>
      <c r="D2750" s="9" t="s">
        <v>2135</v>
      </c>
      <c r="I2750" s="44"/>
    </row>
    <row r="2751">
      <c r="B2751" s="40"/>
      <c r="I2751" s="44"/>
    </row>
    <row r="2752">
      <c r="B2752" s="40"/>
      <c r="C2752" s="34" t="s">
        <v>60</v>
      </c>
      <c r="I2752" s="44"/>
    </row>
    <row r="2753">
      <c r="B2753" s="40"/>
      <c r="C2753" s="60" t="str">
        <f>HYPERLINK("#'Json-dokumentation'!B2782", "Fotnot: (*)")</f>
        <v>Fotnot: (*)</v>
      </c>
      <c r="I2753" s="44"/>
    </row>
    <row r="2754">
      <c r="B2754" s="40"/>
      <c r="I2754" s="44"/>
    </row>
    <row r="2755" ht="19.947476196289063" customHeight="1">
      <c r="B2755" s="41" t="s">
        <v>2136</v>
      </c>
      <c r="C2755" s="32" t="s">
        <v>49</v>
      </c>
      <c r="D2755" s="31" t="s">
        <v>2137</v>
      </c>
      <c r="E2755" s="30"/>
      <c r="F2755" s="30"/>
      <c r="G2755" s="30"/>
      <c r="H2755" s="30"/>
      <c r="I2755" s="45"/>
    </row>
    <row r="2756" ht="19.947476196289063" customHeight="1">
      <c r="B2756" s="40"/>
      <c r="C2756" s="3" t="s">
        <v>460</v>
      </c>
      <c r="D2756" s="9" t="s">
        <v>2138</v>
      </c>
      <c r="I2756" s="44"/>
    </row>
    <row r="2757" ht="19.947476196289063" customHeight="1">
      <c r="B2757" s="40"/>
      <c r="C2757" s="3" t="s">
        <v>563</v>
      </c>
      <c r="D2757" s="9" t="s">
        <v>2139</v>
      </c>
      <c r="I2757" s="44"/>
    </row>
    <row r="2758" ht="19.947476196289063" customHeight="1">
      <c r="B2758" s="40"/>
      <c r="C2758" s="3" t="s">
        <v>2140</v>
      </c>
      <c r="D2758" s="9" t="s">
        <v>2141</v>
      </c>
      <c r="I2758" s="44"/>
    </row>
    <row r="2759" ht="19.947476196289063" customHeight="1">
      <c r="B2759" s="40"/>
      <c r="C2759" s="3" t="s">
        <v>280</v>
      </c>
      <c r="D2759" s="9" t="s">
        <v>2142</v>
      </c>
      <c r="I2759" s="44"/>
    </row>
    <row r="2760" ht="19.947476196289063" customHeight="1">
      <c r="B2760" s="40"/>
      <c r="C2760" s="3" t="s">
        <v>2143</v>
      </c>
      <c r="D2760" s="9" t="s">
        <v>2144</v>
      </c>
      <c r="I2760" s="44"/>
    </row>
    <row r="2761" ht="19.947476196289063" customHeight="1">
      <c r="B2761" s="40"/>
      <c r="C2761" s="3" t="s">
        <v>2145</v>
      </c>
      <c r="D2761" s="9" t="s">
        <v>2146</v>
      </c>
      <c r="I2761" s="44"/>
    </row>
    <row r="2762">
      <c r="B2762" s="40"/>
      <c r="I2762" s="44"/>
    </row>
    <row r="2763">
      <c r="B2763" s="40"/>
      <c r="C2763" s="34" t="s">
        <v>60</v>
      </c>
      <c r="I2763" s="44"/>
    </row>
    <row r="2764">
      <c r="B2764" s="40"/>
      <c r="C2764" s="60" t="str">
        <f>HYPERLINK("#'Json-dokumentation'!B2782", "Fotnot: (*)")</f>
        <v>Fotnot: (*)</v>
      </c>
      <c r="I2764" s="44"/>
    </row>
    <row r="2765">
      <c r="B2765" s="40"/>
      <c r="I2765" s="44"/>
    </row>
    <row r="2766" ht="19.947476196289063" customHeight="1">
      <c r="B2766" s="41" t="s">
        <v>2147</v>
      </c>
      <c r="C2766" s="32" t="s">
        <v>49</v>
      </c>
      <c r="D2766" s="31" t="s">
        <v>2148</v>
      </c>
      <c r="E2766" s="30"/>
      <c r="F2766" s="30"/>
      <c r="G2766" s="30"/>
      <c r="H2766" s="30"/>
      <c r="I2766" s="45"/>
    </row>
    <row r="2767" ht="19.947476196289063" customHeight="1">
      <c r="B2767" s="40"/>
      <c r="C2767" s="3" t="s">
        <v>460</v>
      </c>
      <c r="D2767" s="9" t="s">
        <v>2149</v>
      </c>
      <c r="I2767" s="44"/>
    </row>
    <row r="2768" ht="19.947476196289063" customHeight="1">
      <c r="B2768" s="40"/>
      <c r="C2768" s="3" t="s">
        <v>2147</v>
      </c>
      <c r="D2768" s="9" t="s">
        <v>2150</v>
      </c>
      <c r="I2768" s="44"/>
    </row>
    <row r="2769">
      <c r="B2769" s="40"/>
      <c r="I2769" s="44"/>
    </row>
    <row r="2770">
      <c r="B2770" s="40"/>
      <c r="C2770" s="34" t="s">
        <v>60</v>
      </c>
      <c r="I2770" s="44"/>
    </row>
    <row r="2771">
      <c r="B2771" s="40"/>
      <c r="C2771" s="60" t="str">
        <f>HYPERLINK("#'Json-dokumentation'!B2782", "Fotnot: (*)")</f>
        <v>Fotnot: (*)</v>
      </c>
      <c r="I2771" s="44"/>
    </row>
    <row r="2772">
      <c r="B2772" s="40"/>
      <c r="I2772" s="44"/>
    </row>
    <row r="2773" ht="19.947476196289063" customHeight="1">
      <c r="B2773" s="41" t="s">
        <v>232</v>
      </c>
      <c r="C2773" s="32" t="s">
        <v>49</v>
      </c>
      <c r="D2773" s="31" t="s">
        <v>2151</v>
      </c>
      <c r="E2773" s="30"/>
      <c r="F2773" s="30"/>
      <c r="G2773" s="30"/>
      <c r="H2773" s="30"/>
      <c r="I2773" s="45"/>
    </row>
    <row r="2774" ht="19.947476196289063" customHeight="1">
      <c r="B2774" s="40"/>
      <c r="C2774" s="3" t="s">
        <v>460</v>
      </c>
      <c r="D2774" s="9" t="s">
        <v>2152</v>
      </c>
      <c r="I2774" s="44"/>
    </row>
    <row r="2775" ht="19.947476196289063" customHeight="1">
      <c r="B2775" s="40"/>
      <c r="C2775" s="3" t="s">
        <v>232</v>
      </c>
      <c r="D2775" s="9" t="s">
        <v>2153</v>
      </c>
      <c r="I2775" s="44"/>
    </row>
    <row r="2776">
      <c r="B2776" s="40"/>
      <c r="I2776" s="44"/>
    </row>
    <row r="2777">
      <c r="B2777" s="40"/>
      <c r="C2777" s="34" t="s">
        <v>60</v>
      </c>
      <c r="I2777" s="44"/>
    </row>
    <row r="2778">
      <c r="B2778" s="40"/>
      <c r="C2778" s="60" t="str">
        <f>HYPERLINK("#'Json-dokumentation'!B2782", "Fotnot: (*)")</f>
        <v>Fotnot: (*)</v>
      </c>
      <c r="I2778" s="44"/>
    </row>
    <row r="2779">
      <c r="B2779" s="42"/>
      <c r="C2779" s="38"/>
      <c r="D2779" s="38"/>
      <c r="E2779" s="38"/>
      <c r="F2779" s="38"/>
      <c r="G2779" s="38"/>
      <c r="H2779" s="38"/>
      <c r="I2779" s="46"/>
    </row>
    <row r="2780"/>
    <row r="2781">
      <c r="B2781" s="4" t="s">
        <v>723</v>
      </c>
    </row>
    <row r="2782" ht="19.947476196289063" customHeight="1">
      <c r="B2782" s="67" t="s">
        <v>993</v>
      </c>
      <c r="C2782" s="47" t="s">
        <v>2154</v>
      </c>
      <c r="D2782" s="48"/>
      <c r="E2782" s="48"/>
      <c r="F2782" s="48"/>
      <c r="G2782" s="48"/>
      <c r="H2782" s="48"/>
      <c r="I2782" s="50"/>
    </row>
    <row r="2783"/>
    <row r="2784"/>
    <row r="2785"/>
    <row r="2786" ht="19.947476196289063" customHeight="1">
      <c r="A2786" s="9" t="s">
        <v>32</v>
      </c>
    </row>
    <row r="2787">
      <c r="A2787" s="28" t="s">
        <v>2155</v>
      </c>
      <c r="B2787" s="4" t="s">
        <v>47</v>
      </c>
      <c r="J2787" s="29" t="str">
        <f>HYPERLINK("#'Ändringshistorik'!C33", "Ändringshistorik: [183]")</f>
        <v>Ändringshistorik: [183]</v>
      </c>
    </row>
    <row r="2788" ht="19.947476196289063" customHeight="1">
      <c r="B2788" s="39" t="s">
        <v>2156</v>
      </c>
      <c r="C2788" s="35" t="s">
        <v>49</v>
      </c>
      <c r="D2788" s="36" t="s">
        <v>2157</v>
      </c>
      <c r="E2788" s="37"/>
      <c r="F2788" s="37"/>
      <c r="G2788" s="37"/>
      <c r="H2788" s="37"/>
      <c r="I2788" s="43"/>
    </row>
    <row r="2789" ht="19.947476196289063" customHeight="1">
      <c r="B2789" s="40"/>
      <c r="C2789" s="3" t="s">
        <v>2158</v>
      </c>
      <c r="D2789" s="9" t="s">
        <v>2159</v>
      </c>
      <c r="I2789" s="44"/>
    </row>
    <row r="2790" ht="19.947476196289063" customHeight="1">
      <c r="B2790" s="40"/>
      <c r="C2790" s="3" t="s">
        <v>2160</v>
      </c>
      <c r="D2790" s="9" t="s">
        <v>2161</v>
      </c>
      <c r="I2790" s="44"/>
    </row>
    <row r="2791" ht="48.879766845703124" customHeight="1">
      <c r="B2791" s="40"/>
      <c r="C2791" s="3" t="s">
        <v>166</v>
      </c>
      <c r="D2791" s="9" t="s">
        <v>2162</v>
      </c>
      <c r="I2791" s="44"/>
    </row>
    <row r="2792">
      <c r="B2792" s="40"/>
      <c r="I2792" s="44"/>
    </row>
    <row r="2793">
      <c r="B2793" s="40"/>
      <c r="C2793" s="7" t="s">
        <v>55</v>
      </c>
      <c r="I2793" s="44"/>
    </row>
    <row r="2794">
      <c r="B2794" s="42"/>
      <c r="C2794" s="38"/>
      <c r="D2794" s="38"/>
      <c r="E2794" s="38"/>
      <c r="F2794" s="38"/>
      <c r="G2794" s="38"/>
      <c r="H2794" s="38"/>
      <c r="I2794" s="46"/>
    </row>
    <row r="2795"/>
    <row r="2796"/>
    <row r="2797"/>
    <row r="2798" ht="121.21048583984376" customHeight="1">
      <c r="A2798" s="9" t="s">
        <v>33</v>
      </c>
    </row>
    <row r="2799">
      <c r="A2799" s="28" t="s">
        <v>2163</v>
      </c>
      <c r="B2799" s="4" t="s">
        <v>47</v>
      </c>
      <c r="J2799" s="29" t="str">
        <f>HYPERLINK("#'Ändringshistorik'!C13", "Ändringshistorik: [192]")</f>
        <v>Ändringshistorik: [192]</v>
      </c>
    </row>
    <row r="2800" ht="19.947476196289063" customHeight="1">
      <c r="B2800" s="39" t="s">
        <v>2164</v>
      </c>
      <c r="C2800" s="35" t="s">
        <v>49</v>
      </c>
      <c r="D2800" s="36" t="s">
        <v>2165</v>
      </c>
      <c r="E2800" s="37"/>
      <c r="F2800" s="37"/>
      <c r="G2800" s="37"/>
      <c r="H2800" s="37"/>
      <c r="I2800" s="43"/>
    </row>
    <row r="2801" ht="19.947476196289063" customHeight="1">
      <c r="B2801" s="40"/>
      <c r="C2801" s="3" t="s">
        <v>2166</v>
      </c>
      <c r="D2801" s="9" t="s">
        <v>2167</v>
      </c>
      <c r="I2801" s="44"/>
    </row>
    <row r="2802" ht="19.947476196289063" customHeight="1">
      <c r="B2802" s="40"/>
      <c r="C2802" s="3" t="s">
        <v>2168</v>
      </c>
      <c r="D2802" s="9" t="s">
        <v>2169</v>
      </c>
      <c r="I2802" s="44"/>
    </row>
    <row r="2803" ht="19.947476196289063" customHeight="1">
      <c r="B2803" s="40"/>
      <c r="C2803" s="3" t="s">
        <v>2170</v>
      </c>
      <c r="D2803" s="9" t="s">
        <v>2171</v>
      </c>
      <c r="I2803" s="44"/>
    </row>
    <row r="2804">
      <c r="B2804" s="40"/>
      <c r="I2804" s="44"/>
    </row>
    <row r="2805">
      <c r="B2805" s="40"/>
      <c r="C2805" s="7" t="s">
        <v>55</v>
      </c>
      <c r="I2805" s="44"/>
    </row>
    <row r="2806">
      <c r="B2806" s="40"/>
      <c r="I2806" s="44"/>
    </row>
    <row r="2807" ht="34.413623046875" customHeight="1">
      <c r="B2807" s="41" t="s">
        <v>947</v>
      </c>
      <c r="C2807" s="33" t="s">
        <v>73</v>
      </c>
      <c r="D2807" s="31" t="s">
        <v>2172</v>
      </c>
      <c r="E2807" s="30"/>
      <c r="F2807" s="30"/>
      <c r="G2807" s="30"/>
      <c r="H2807" s="30"/>
      <c r="I2807" s="45"/>
    </row>
    <row r="2808">
      <c r="B2808" s="40"/>
      <c r="I2808" s="44"/>
    </row>
    <row r="2809">
      <c r="B2809" s="40"/>
      <c r="C2809" s="34" t="s">
        <v>60</v>
      </c>
      <c r="I2809" s="44"/>
    </row>
    <row r="2810">
      <c r="B2810" s="40"/>
      <c r="I2810" s="44"/>
    </row>
    <row r="2811" ht="77.81205444335937" customHeight="1">
      <c r="B2811" s="41" t="s">
        <v>734</v>
      </c>
      <c r="C2811" s="32" t="s">
        <v>49</v>
      </c>
      <c r="D2811" s="31" t="s">
        <v>949</v>
      </c>
      <c r="E2811" s="30"/>
      <c r="F2811" s="30"/>
      <c r="G2811" s="30"/>
      <c r="H2811" s="30"/>
      <c r="I2811" s="45"/>
    </row>
    <row r="2812" ht="19.947476196289063" customHeight="1">
      <c r="B2812" s="40"/>
      <c r="C2812" s="3" t="s">
        <v>736</v>
      </c>
      <c r="D2812" s="9" t="s">
        <v>737</v>
      </c>
      <c r="I2812" s="44"/>
    </row>
    <row r="2813" ht="19.947476196289063" customHeight="1">
      <c r="B2813" s="40"/>
      <c r="C2813" s="3" t="s">
        <v>738</v>
      </c>
      <c r="D2813" s="9" t="s">
        <v>950</v>
      </c>
      <c r="I2813" s="44"/>
    </row>
    <row r="2814" ht="19.947476196289063" customHeight="1">
      <c r="B2814" s="40"/>
      <c r="C2814" s="3" t="s">
        <v>951</v>
      </c>
      <c r="D2814" s="9" t="s">
        <v>952</v>
      </c>
      <c r="I2814" s="44"/>
    </row>
    <row r="2815" ht="19.947476196289063" customHeight="1">
      <c r="B2815" s="40"/>
      <c r="C2815" s="3" t="s">
        <v>953</v>
      </c>
      <c r="D2815" s="9" t="s">
        <v>954</v>
      </c>
      <c r="I2815" s="44"/>
    </row>
    <row r="2816">
      <c r="B2816" s="40"/>
      <c r="I2816" s="44"/>
    </row>
    <row r="2817">
      <c r="B2817" s="40"/>
      <c r="C2817" s="7" t="s">
        <v>55</v>
      </c>
      <c r="I2817" s="44"/>
    </row>
    <row r="2818">
      <c r="B2818" s="40"/>
      <c r="I2818" s="44"/>
    </row>
    <row r="2819" ht="19.947476196289063" customHeight="1">
      <c r="B2819" s="64" t="s">
        <v>955</v>
      </c>
      <c r="C2819" s="57"/>
      <c r="D2819" s="57"/>
      <c r="E2819" s="57"/>
      <c r="F2819" s="57"/>
      <c r="G2819" s="57"/>
      <c r="H2819" s="57"/>
      <c r="I2819" s="66"/>
    </row>
    <row r="2820" ht="19.947476196289063" customHeight="1">
      <c r="B2820" s="63" t="s">
        <v>713</v>
      </c>
      <c r="C2820" s="58" t="s">
        <v>182</v>
      </c>
      <c r="D2820" s="9" t="s">
        <v>872</v>
      </c>
      <c r="I2820" s="44"/>
    </row>
    <row r="2821">
      <c r="B2821" s="40"/>
      <c r="C2821" s="3" t="s">
        <v>715</v>
      </c>
      <c r="I2821" s="44"/>
    </row>
    <row r="2822">
      <c r="B2822" s="40"/>
      <c r="C2822" s="3" t="s">
        <v>716</v>
      </c>
      <c r="I2822" s="44"/>
    </row>
    <row r="2823">
      <c r="B2823" s="40"/>
      <c r="I2823" s="44"/>
    </row>
    <row r="2824">
      <c r="B2824" s="40"/>
      <c r="C2824" s="34" t="s">
        <v>60</v>
      </c>
      <c r="I2824" s="44"/>
    </row>
    <row r="2825">
      <c r="B2825" s="40"/>
      <c r="C2825" s="60" t="str">
        <f>HYPERLINK("#'Json-dokumentation'!B2967", "Fotnot: (*), (**)")</f>
        <v>Fotnot: (*), (**)</v>
      </c>
      <c r="I2825" s="44"/>
    </row>
    <row r="2826">
      <c r="B2826" s="40"/>
      <c r="I2826" s="44"/>
    </row>
    <row r="2827" ht="19.947476196289063" customHeight="1">
      <c r="B2827" s="41" t="s">
        <v>717</v>
      </c>
      <c r="C2827" s="33" t="s">
        <v>684</v>
      </c>
      <c r="D2827" s="31" t="s">
        <v>873</v>
      </c>
      <c r="E2827" s="30"/>
      <c r="F2827" s="30"/>
      <c r="G2827" s="30"/>
      <c r="H2827" s="30"/>
      <c r="I2827" s="45"/>
    </row>
    <row r="2828">
      <c r="B2828" s="40"/>
      <c r="C2828" s="3" t="s">
        <v>719</v>
      </c>
      <c r="I2828" s="44"/>
    </row>
    <row r="2829">
      <c r="B2829" s="40"/>
      <c r="C2829" s="3" t="s">
        <v>875</v>
      </c>
      <c r="I2829" s="44"/>
    </row>
    <row r="2830">
      <c r="B2830" s="40"/>
      <c r="I2830" s="44"/>
    </row>
    <row r="2831">
      <c r="B2831" s="40"/>
      <c r="C2831" s="34" t="s">
        <v>60</v>
      </c>
      <c r="I2831" s="44"/>
    </row>
    <row r="2832">
      <c r="B2832" s="40"/>
      <c r="C2832" s="60" t="str">
        <f>HYPERLINK("#'Json-dokumentation'!B2967", "Fotnot: (*), (**)")</f>
        <v>Fotnot: (*), (**)</v>
      </c>
      <c r="I2832" s="44"/>
    </row>
    <row r="2833">
      <c r="B2833" s="40"/>
      <c r="I2833" s="44"/>
    </row>
    <row r="2834" ht="48.879766845703124" customHeight="1">
      <c r="B2834" s="41" t="s">
        <v>956</v>
      </c>
      <c r="C2834" s="33" t="s">
        <v>182</v>
      </c>
      <c r="D2834" s="31" t="s">
        <v>957</v>
      </c>
      <c r="E2834" s="30"/>
      <c r="F2834" s="30"/>
      <c r="G2834" s="30"/>
      <c r="H2834" s="30"/>
      <c r="I2834" s="45"/>
    </row>
    <row r="2835">
      <c r="B2835" s="40"/>
      <c r="C2835" s="3" t="s">
        <v>958</v>
      </c>
      <c r="I2835" s="44"/>
    </row>
    <row r="2836">
      <c r="B2836" s="40"/>
      <c r="C2836" s="3" t="s">
        <v>959</v>
      </c>
      <c r="I2836" s="44"/>
    </row>
    <row r="2837">
      <c r="B2837" s="40"/>
      <c r="I2837" s="44"/>
    </row>
    <row r="2838">
      <c r="B2838" s="40"/>
      <c r="C2838" s="34" t="s">
        <v>60</v>
      </c>
      <c r="I2838" s="44"/>
    </row>
    <row r="2839">
      <c r="B2839" s="40"/>
      <c r="C2839" s="60" t="str">
        <f>HYPERLINK("#'Json-dokumentation'!B2967", "Fotnot: (*), (**)")</f>
        <v>Fotnot: (*), (**)</v>
      </c>
      <c r="I2839" s="44"/>
    </row>
    <row r="2840">
      <c r="B2840" s="40"/>
      <c r="I2840" s="44"/>
    </row>
    <row r="2841" ht="63.34591064453125" customHeight="1">
      <c r="B2841" s="41" t="s">
        <v>960</v>
      </c>
      <c r="C2841" s="33" t="s">
        <v>182</v>
      </c>
      <c r="D2841" s="31" t="s">
        <v>961</v>
      </c>
      <c r="E2841" s="30"/>
      <c r="F2841" s="30"/>
      <c r="G2841" s="30"/>
      <c r="H2841" s="30"/>
      <c r="I2841" s="45"/>
    </row>
    <row r="2842">
      <c r="B2842" s="40"/>
      <c r="C2842" s="3" t="s">
        <v>709</v>
      </c>
      <c r="I2842" s="44"/>
    </row>
    <row r="2843">
      <c r="B2843" s="40"/>
      <c r="C2843" s="3" t="s">
        <v>702</v>
      </c>
      <c r="I2843" s="44"/>
    </row>
    <row r="2844">
      <c r="B2844" s="40"/>
      <c r="I2844" s="44"/>
    </row>
    <row r="2845">
      <c r="B2845" s="40"/>
      <c r="C2845" s="34" t="s">
        <v>60</v>
      </c>
      <c r="I2845" s="44"/>
    </row>
    <row r="2846">
      <c r="B2846" s="40"/>
      <c r="C2846" s="60" t="str">
        <f>HYPERLINK("#'Json-dokumentation'!B2967", "Fotnot: (*), (**)")</f>
        <v>Fotnot: (*), (**)</v>
      </c>
      <c r="I2846" s="44"/>
    </row>
    <row r="2847">
      <c r="B2847" s="40"/>
      <c r="I2847" s="44"/>
    </row>
    <row r="2848" ht="19.947476196289063" customHeight="1">
      <c r="B2848" s="41" t="s">
        <v>683</v>
      </c>
      <c r="C2848" s="33" t="s">
        <v>182</v>
      </c>
      <c r="D2848" s="31" t="s">
        <v>685</v>
      </c>
      <c r="E2848" s="30"/>
      <c r="F2848" s="30"/>
      <c r="G2848" s="30"/>
      <c r="H2848" s="30"/>
      <c r="I2848" s="45"/>
    </row>
    <row r="2849">
      <c r="B2849" s="40"/>
      <c r="C2849" s="3" t="s">
        <v>686</v>
      </c>
      <c r="I2849" s="44"/>
    </row>
    <row r="2850">
      <c r="B2850" s="40"/>
      <c r="C2850" s="3" t="s">
        <v>687</v>
      </c>
      <c r="I2850" s="44"/>
    </row>
    <row r="2851">
      <c r="B2851" s="40"/>
      <c r="I2851" s="44"/>
    </row>
    <row r="2852">
      <c r="B2852" s="40"/>
      <c r="C2852" s="34" t="s">
        <v>60</v>
      </c>
      <c r="I2852" s="44"/>
    </row>
    <row r="2853">
      <c r="B2853" s="40"/>
      <c r="C2853" s="60" t="str">
        <f>HYPERLINK("#'Json-dokumentation'!B2967", "Fotnot: (*), (**)")</f>
        <v>Fotnot: (*), (**)</v>
      </c>
      <c r="I2853" s="44"/>
    </row>
    <row r="2854">
      <c r="B2854" s="40"/>
      <c r="I2854" s="44"/>
    </row>
    <row r="2855" ht="34.413623046875" customHeight="1">
      <c r="B2855" s="64" t="s">
        <v>962</v>
      </c>
      <c r="C2855" s="57"/>
      <c r="D2855" s="57"/>
      <c r="E2855" s="57"/>
      <c r="F2855" s="57"/>
      <c r="G2855" s="57"/>
      <c r="H2855" s="57"/>
      <c r="I2855" s="66"/>
    </row>
    <row r="2856" ht="19.947476196289063" customHeight="1">
      <c r="B2856" s="63" t="s">
        <v>963</v>
      </c>
      <c r="C2856" s="58" t="s">
        <v>182</v>
      </c>
      <c r="D2856" s="9" t="s">
        <v>964</v>
      </c>
      <c r="I2856" s="44"/>
    </row>
    <row r="2857">
      <c r="B2857" s="40"/>
      <c r="C2857" s="3" t="s">
        <v>965</v>
      </c>
      <c r="I2857" s="44"/>
    </row>
    <row r="2858">
      <c r="B2858" s="40"/>
      <c r="C2858" s="3" t="s">
        <v>792</v>
      </c>
      <c r="I2858" s="44"/>
    </row>
    <row r="2859">
      <c r="B2859" s="40"/>
      <c r="I2859" s="44"/>
    </row>
    <row r="2860">
      <c r="B2860" s="40"/>
      <c r="C2860" s="34" t="s">
        <v>60</v>
      </c>
      <c r="I2860" s="44"/>
    </row>
    <row r="2861">
      <c r="B2861" s="40"/>
      <c r="C2861" s="60" t="str">
        <f>HYPERLINK("#'Json-dokumentation'!B2967", "Fotnot: (*), (**)")</f>
        <v>Fotnot: (*), (**)</v>
      </c>
      <c r="I2861" s="44"/>
    </row>
    <row r="2862">
      <c r="B2862" s="40"/>
      <c r="I2862" s="44"/>
    </row>
    <row r="2863" ht="19.947476196289063" customHeight="1">
      <c r="B2863" s="41" t="s">
        <v>966</v>
      </c>
      <c r="C2863" s="32" t="s">
        <v>49</v>
      </c>
      <c r="D2863" s="31" t="s">
        <v>967</v>
      </c>
      <c r="E2863" s="30"/>
      <c r="F2863" s="30"/>
      <c r="G2863" s="30"/>
      <c r="H2863" s="30"/>
      <c r="I2863" s="45"/>
    </row>
    <row r="2864" ht="19.947476196289063" customHeight="1">
      <c r="B2864" s="40"/>
      <c r="C2864" s="3" t="s">
        <v>284</v>
      </c>
      <c r="D2864" s="9" t="s">
        <v>624</v>
      </c>
      <c r="I2864" s="44"/>
    </row>
    <row r="2865" ht="19.947476196289063" customHeight="1">
      <c r="B2865" s="40"/>
      <c r="C2865" s="3" t="s">
        <v>968</v>
      </c>
      <c r="D2865" s="9" t="s">
        <v>969</v>
      </c>
      <c r="I2865" s="44"/>
    </row>
    <row r="2866" ht="19.947476196289063" customHeight="1">
      <c r="B2866" s="40"/>
      <c r="C2866" s="3" t="s">
        <v>970</v>
      </c>
      <c r="D2866" s="9" t="s">
        <v>971</v>
      </c>
      <c r="I2866" s="44"/>
    </row>
    <row r="2867" ht="19.947476196289063" customHeight="1">
      <c r="B2867" s="40"/>
      <c r="C2867" s="3" t="s">
        <v>972</v>
      </c>
      <c r="D2867" s="9" t="s">
        <v>973</v>
      </c>
      <c r="I2867" s="44"/>
    </row>
    <row r="2868">
      <c r="B2868" s="40"/>
      <c r="I2868" s="44"/>
    </row>
    <row r="2869">
      <c r="B2869" s="40"/>
      <c r="C2869" s="34" t="s">
        <v>60</v>
      </c>
      <c r="I2869" s="44"/>
    </row>
    <row r="2870">
      <c r="B2870" s="40"/>
      <c r="C2870" s="60" t="str">
        <f>HYPERLINK("#'Json-dokumentation'!B2967", "Fotnot: (*), (**)")</f>
        <v>Fotnot: (*), (**)</v>
      </c>
      <c r="I2870" s="44"/>
    </row>
    <row r="2871">
      <c r="B2871" s="40"/>
      <c r="I2871" s="44"/>
    </row>
    <row r="2872" ht="19.947476196289063" customHeight="1">
      <c r="B2872" s="41" t="s">
        <v>974</v>
      </c>
      <c r="C2872" s="32" t="s">
        <v>49</v>
      </c>
      <c r="D2872" s="31" t="s">
        <v>975</v>
      </c>
      <c r="E2872" s="30"/>
      <c r="F2872" s="30"/>
      <c r="G2872" s="30"/>
      <c r="H2872" s="30"/>
      <c r="I2872" s="45"/>
    </row>
    <row r="2873" ht="19.947476196289063" customHeight="1">
      <c r="B2873" s="40"/>
      <c r="C2873" s="3" t="s">
        <v>284</v>
      </c>
      <c r="D2873" s="9" t="s">
        <v>624</v>
      </c>
      <c r="I2873" s="44"/>
    </row>
    <row r="2874" ht="19.947476196289063" customHeight="1">
      <c r="B2874" s="40"/>
      <c r="C2874" s="3" t="s">
        <v>968</v>
      </c>
      <c r="D2874" s="9" t="s">
        <v>976</v>
      </c>
      <c r="I2874" s="44"/>
    </row>
    <row r="2875" ht="19.947476196289063" customHeight="1">
      <c r="B2875" s="40"/>
      <c r="C2875" s="3" t="s">
        <v>970</v>
      </c>
      <c r="D2875" s="9" t="s">
        <v>977</v>
      </c>
      <c r="I2875" s="44"/>
    </row>
    <row r="2876">
      <c r="B2876" s="40"/>
      <c r="I2876" s="44"/>
    </row>
    <row r="2877">
      <c r="B2877" s="40"/>
      <c r="C2877" s="34" t="s">
        <v>60</v>
      </c>
      <c r="I2877" s="44"/>
    </row>
    <row r="2878">
      <c r="B2878" s="40"/>
      <c r="C2878" s="60" t="str">
        <f>HYPERLINK("#'Json-dokumentation'!B2967", "Fotnot: (*), (**)")</f>
        <v>Fotnot: (*), (**)</v>
      </c>
      <c r="I2878" s="44"/>
    </row>
    <row r="2879">
      <c r="B2879" s="40"/>
      <c r="I2879" s="44"/>
    </row>
    <row r="2880" ht="19.947476196289063" customHeight="1">
      <c r="B2880" s="41" t="s">
        <v>978</v>
      </c>
      <c r="C2880" s="32" t="s">
        <v>49</v>
      </c>
      <c r="D2880" s="31" t="s">
        <v>979</v>
      </c>
      <c r="E2880" s="30"/>
      <c r="F2880" s="30"/>
      <c r="G2880" s="30"/>
      <c r="H2880" s="30"/>
      <c r="I2880" s="45"/>
    </row>
    <row r="2881" ht="19.947476196289063" customHeight="1">
      <c r="B2881" s="40"/>
      <c r="C2881" s="3" t="s">
        <v>284</v>
      </c>
      <c r="D2881" s="9" t="s">
        <v>624</v>
      </c>
      <c r="I2881" s="44"/>
    </row>
    <row r="2882" ht="19.947476196289063" customHeight="1">
      <c r="B2882" s="40"/>
      <c r="C2882" s="3" t="s">
        <v>968</v>
      </c>
      <c r="D2882" s="9" t="s">
        <v>976</v>
      </c>
      <c r="I2882" s="44"/>
    </row>
    <row r="2883" ht="19.947476196289063" customHeight="1">
      <c r="B2883" s="40"/>
      <c r="C2883" s="3" t="s">
        <v>970</v>
      </c>
      <c r="D2883" s="9" t="s">
        <v>980</v>
      </c>
      <c r="I2883" s="44"/>
    </row>
    <row r="2884">
      <c r="B2884" s="40"/>
      <c r="I2884" s="44"/>
    </row>
    <row r="2885">
      <c r="B2885" s="40"/>
      <c r="C2885" s="34" t="s">
        <v>60</v>
      </c>
      <c r="I2885" s="44"/>
    </row>
    <row r="2886">
      <c r="B2886" s="40"/>
      <c r="C2886" s="60" t="str">
        <f>HYPERLINK("#'Json-dokumentation'!B2967", "Fotnot: (*), (**)")</f>
        <v>Fotnot: (*), (**)</v>
      </c>
      <c r="I2886" s="44"/>
    </row>
    <row r="2887">
      <c r="B2887" s="40"/>
      <c r="I2887" s="44"/>
    </row>
    <row r="2888" ht="19.947476196289063" customHeight="1">
      <c r="B2888" s="41" t="s">
        <v>981</v>
      </c>
      <c r="C2888" s="33" t="s">
        <v>219</v>
      </c>
      <c r="D2888" s="31" t="s">
        <v>982</v>
      </c>
      <c r="E2888" s="30"/>
      <c r="F2888" s="30"/>
      <c r="G2888" s="30"/>
      <c r="H2888" s="30"/>
      <c r="I2888" s="45"/>
    </row>
    <row r="2889">
      <c r="B2889" s="40"/>
      <c r="C2889" s="3" t="s">
        <v>221</v>
      </c>
      <c r="I2889" s="44"/>
    </row>
    <row r="2890">
      <c r="B2890" s="40"/>
      <c r="I2890" s="44"/>
    </row>
    <row r="2891">
      <c r="B2891" s="40"/>
      <c r="C2891" s="34" t="s">
        <v>60</v>
      </c>
      <c r="I2891" s="44"/>
    </row>
    <row r="2892">
      <c r="B2892" s="40"/>
      <c r="C2892" s="60" t="str">
        <f>HYPERLINK("#'Json-dokumentation'!B2967", "Fotnot: (*), (**)")</f>
        <v>Fotnot: (*), (**)</v>
      </c>
      <c r="I2892" s="44"/>
    </row>
    <row r="2893">
      <c r="B2893" s="40"/>
      <c r="I2893" s="44"/>
    </row>
    <row r="2894" ht="19.947476196289063" customHeight="1">
      <c r="B2894" s="41" t="s">
        <v>983</v>
      </c>
      <c r="C2894" s="33" t="s">
        <v>219</v>
      </c>
      <c r="D2894" s="31" t="s">
        <v>984</v>
      </c>
      <c r="E2894" s="30"/>
      <c r="F2894" s="30"/>
      <c r="G2894" s="30"/>
      <c r="H2894" s="30"/>
      <c r="I2894" s="45"/>
    </row>
    <row r="2895">
      <c r="B2895" s="40"/>
      <c r="C2895" s="3" t="s">
        <v>221</v>
      </c>
      <c r="I2895" s="44"/>
    </row>
    <row r="2896">
      <c r="B2896" s="40"/>
      <c r="I2896" s="44"/>
    </row>
    <row r="2897">
      <c r="B2897" s="40"/>
      <c r="C2897" s="34" t="s">
        <v>60</v>
      </c>
      <c r="I2897" s="44"/>
    </row>
    <row r="2898">
      <c r="B2898" s="40"/>
      <c r="C2898" s="60" t="str">
        <f>HYPERLINK("#'Json-dokumentation'!B2967", "Fotnot: (*), (**)")</f>
        <v>Fotnot: (*), (**)</v>
      </c>
      <c r="I2898" s="44"/>
    </row>
    <row r="2899">
      <c r="B2899" s="40"/>
      <c r="I2899" s="44"/>
    </row>
    <row r="2900" ht="19.947476196289063" customHeight="1">
      <c r="B2900" s="41" t="s">
        <v>985</v>
      </c>
      <c r="C2900" s="33" t="s">
        <v>219</v>
      </c>
      <c r="D2900" s="31" t="s">
        <v>986</v>
      </c>
      <c r="E2900" s="30"/>
      <c r="F2900" s="30"/>
      <c r="G2900" s="30"/>
      <c r="H2900" s="30"/>
      <c r="I2900" s="45"/>
    </row>
    <row r="2901">
      <c r="B2901" s="40"/>
      <c r="C2901" s="3" t="s">
        <v>221</v>
      </c>
      <c r="I2901" s="44"/>
    </row>
    <row r="2902">
      <c r="B2902" s="40"/>
      <c r="I2902" s="44"/>
    </row>
    <row r="2903">
      <c r="B2903" s="40"/>
      <c r="C2903" s="34" t="s">
        <v>60</v>
      </c>
      <c r="I2903" s="44"/>
    </row>
    <row r="2904">
      <c r="B2904" s="40"/>
      <c r="C2904" s="60" t="str">
        <f>HYPERLINK("#'Json-dokumentation'!B2967", "Fotnot: (*), (**)")</f>
        <v>Fotnot: (*), (**)</v>
      </c>
      <c r="I2904" s="44"/>
    </row>
    <row r="2905">
      <c r="B2905" s="40"/>
      <c r="I2905" s="44"/>
    </row>
    <row r="2906" ht="19.947476196289063" customHeight="1">
      <c r="B2906" s="64" t="s">
        <v>987</v>
      </c>
      <c r="C2906" s="57"/>
      <c r="D2906" s="57"/>
      <c r="E2906" s="57"/>
      <c r="F2906" s="57"/>
      <c r="G2906" s="57"/>
      <c r="H2906" s="57"/>
      <c r="I2906" s="66"/>
    </row>
    <row r="2907" ht="19.947476196289063" customHeight="1">
      <c r="B2907" s="63" t="s">
        <v>644</v>
      </c>
      <c r="C2907" s="59" t="s">
        <v>49</v>
      </c>
      <c r="D2907" s="9" t="s">
        <v>645</v>
      </c>
      <c r="I2907" s="44"/>
    </row>
    <row r="2908" ht="19.947476196289063" customHeight="1">
      <c r="B2908" s="40"/>
      <c r="C2908" s="3" t="s">
        <v>646</v>
      </c>
      <c r="D2908" s="9" t="s">
        <v>647</v>
      </c>
      <c r="I2908" s="44"/>
    </row>
    <row r="2909" ht="19.947476196289063" customHeight="1">
      <c r="B2909" s="40"/>
      <c r="C2909" s="3" t="s">
        <v>648</v>
      </c>
      <c r="D2909" s="9" t="s">
        <v>649</v>
      </c>
      <c r="I2909" s="44"/>
    </row>
    <row r="2910" ht="19.947476196289063" customHeight="1">
      <c r="B2910" s="40"/>
      <c r="C2910" s="3" t="s">
        <v>650</v>
      </c>
      <c r="D2910" s="9" t="s">
        <v>651</v>
      </c>
      <c r="I2910" s="44"/>
    </row>
    <row r="2911" ht="19.947476196289063" customHeight="1">
      <c r="B2911" s="40"/>
      <c r="C2911" s="3" t="s">
        <v>652</v>
      </c>
      <c r="D2911" s="9" t="s">
        <v>653</v>
      </c>
      <c r="I2911" s="44"/>
    </row>
    <row r="2912">
      <c r="B2912" s="40"/>
      <c r="I2912" s="44"/>
    </row>
    <row r="2913">
      <c r="B2913" s="40"/>
      <c r="C2913" s="34" t="s">
        <v>60</v>
      </c>
      <c r="I2913" s="44"/>
    </row>
    <row r="2914">
      <c r="B2914" s="40"/>
      <c r="C2914" s="60" t="str">
        <f>HYPERLINK("#'Json-dokumentation'!B2967", "Fotnot: (*), (**)")</f>
        <v>Fotnot: (*), (**)</v>
      </c>
      <c r="I2914" s="44"/>
    </row>
    <row r="2915">
      <c r="B2915" s="40"/>
      <c r="I2915" s="44"/>
    </row>
    <row r="2916" ht="19.947476196289063" customHeight="1">
      <c r="B2916" s="41" t="s">
        <v>654</v>
      </c>
      <c r="C2916" s="32" t="s">
        <v>49</v>
      </c>
      <c r="D2916" s="31" t="s">
        <v>655</v>
      </c>
      <c r="E2916" s="30"/>
      <c r="F2916" s="30"/>
      <c r="G2916" s="30"/>
      <c r="H2916" s="30"/>
      <c r="I2916" s="45"/>
    </row>
    <row r="2917" ht="19.947476196289063" customHeight="1">
      <c r="B2917" s="40"/>
      <c r="C2917" s="3" t="s">
        <v>646</v>
      </c>
      <c r="D2917" s="9" t="s">
        <v>656</v>
      </c>
      <c r="I2917" s="44"/>
    </row>
    <row r="2918" ht="19.947476196289063" customHeight="1">
      <c r="B2918" s="40"/>
      <c r="C2918" s="3" t="s">
        <v>648</v>
      </c>
      <c r="D2918" s="9" t="s">
        <v>657</v>
      </c>
      <c r="I2918" s="44"/>
    </row>
    <row r="2919" ht="19.947476196289063" customHeight="1">
      <c r="B2919" s="40"/>
      <c r="C2919" s="3" t="s">
        <v>650</v>
      </c>
      <c r="D2919" s="9" t="s">
        <v>658</v>
      </c>
      <c r="I2919" s="44"/>
    </row>
    <row r="2920" ht="19.947476196289063" customHeight="1">
      <c r="B2920" s="40"/>
      <c r="C2920" s="3" t="s">
        <v>652</v>
      </c>
      <c r="D2920" s="9" t="s">
        <v>659</v>
      </c>
      <c r="I2920" s="44"/>
    </row>
    <row r="2921" ht="19.947476196289063" customHeight="1">
      <c r="B2921" s="40"/>
      <c r="C2921" s="3" t="s">
        <v>660</v>
      </c>
      <c r="D2921" s="9" t="s">
        <v>661</v>
      </c>
      <c r="I2921" s="44"/>
    </row>
    <row r="2922">
      <c r="B2922" s="40"/>
      <c r="I2922" s="44"/>
    </row>
    <row r="2923">
      <c r="B2923" s="40"/>
      <c r="C2923" s="34" t="s">
        <v>60</v>
      </c>
      <c r="I2923" s="44"/>
    </row>
    <row r="2924">
      <c r="B2924" s="40"/>
      <c r="C2924" s="60" t="str">
        <f>HYPERLINK("#'Json-dokumentation'!B2967", "Fotnot: (*), (**)")</f>
        <v>Fotnot: (*), (**)</v>
      </c>
      <c r="I2924" s="44"/>
    </row>
    <row r="2925">
      <c r="B2925" s="40"/>
      <c r="I2925" s="44"/>
    </row>
    <row r="2926" ht="19.947476196289063" customHeight="1">
      <c r="B2926" s="41" t="s">
        <v>662</v>
      </c>
      <c r="C2926" s="32" t="s">
        <v>49</v>
      </c>
      <c r="D2926" s="31" t="s">
        <v>663</v>
      </c>
      <c r="E2926" s="30"/>
      <c r="F2926" s="30"/>
      <c r="G2926" s="30"/>
      <c r="H2926" s="30"/>
      <c r="I2926" s="45"/>
    </row>
    <row r="2927" ht="19.947476196289063" customHeight="1">
      <c r="B2927" s="40"/>
      <c r="C2927" s="3" t="s">
        <v>646</v>
      </c>
      <c r="D2927" s="9" t="s">
        <v>664</v>
      </c>
      <c r="I2927" s="44"/>
    </row>
    <row r="2928" ht="19.947476196289063" customHeight="1">
      <c r="B2928" s="40"/>
      <c r="C2928" s="3" t="s">
        <v>648</v>
      </c>
      <c r="D2928" s="9" t="s">
        <v>665</v>
      </c>
      <c r="I2928" s="44"/>
    </row>
    <row r="2929" ht="19.947476196289063" customHeight="1">
      <c r="B2929" s="40"/>
      <c r="C2929" s="3" t="s">
        <v>650</v>
      </c>
      <c r="D2929" s="9" t="s">
        <v>666</v>
      </c>
      <c r="I2929" s="44"/>
    </row>
    <row r="2930" ht="34.413623046875" customHeight="1">
      <c r="B2930" s="40"/>
      <c r="C2930" s="3" t="s">
        <v>652</v>
      </c>
      <c r="D2930" s="9" t="s">
        <v>667</v>
      </c>
      <c r="I2930" s="44"/>
    </row>
    <row r="2931" ht="19.947476196289063" customHeight="1">
      <c r="B2931" s="40"/>
      <c r="C2931" s="3" t="s">
        <v>660</v>
      </c>
      <c r="D2931" s="9" t="s">
        <v>668</v>
      </c>
      <c r="I2931" s="44"/>
    </row>
    <row r="2932" ht="19.947476196289063" customHeight="1">
      <c r="B2932" s="40"/>
      <c r="C2932" s="3" t="s">
        <v>669</v>
      </c>
      <c r="D2932" s="9" t="s">
        <v>670</v>
      </c>
      <c r="I2932" s="44"/>
    </row>
    <row r="2933">
      <c r="B2933" s="40"/>
      <c r="I2933" s="44"/>
    </row>
    <row r="2934">
      <c r="B2934" s="40"/>
      <c r="C2934" s="34" t="s">
        <v>60</v>
      </c>
      <c r="I2934" s="44"/>
    </row>
    <row r="2935">
      <c r="B2935" s="40"/>
      <c r="C2935" s="60" t="str">
        <f>HYPERLINK("#'Json-dokumentation'!B2967", "Fotnot: (*), (**)")</f>
        <v>Fotnot: (*), (**)</v>
      </c>
      <c r="I2935" s="44"/>
    </row>
    <row r="2936">
      <c r="B2936" s="40"/>
      <c r="I2936" s="44"/>
    </row>
    <row r="2937" ht="19.947476196289063" customHeight="1">
      <c r="B2937" s="41" t="s">
        <v>671</v>
      </c>
      <c r="C2937" s="32" t="s">
        <v>49</v>
      </c>
      <c r="D2937" s="31" t="s">
        <v>672</v>
      </c>
      <c r="E2937" s="30"/>
      <c r="F2937" s="30"/>
      <c r="G2937" s="30"/>
      <c r="H2937" s="30"/>
      <c r="I2937" s="45"/>
    </row>
    <row r="2938" ht="19.947476196289063" customHeight="1">
      <c r="B2938" s="40"/>
      <c r="C2938" s="3" t="s">
        <v>646</v>
      </c>
      <c r="D2938" s="9" t="s">
        <v>673</v>
      </c>
      <c r="I2938" s="44"/>
    </row>
    <row r="2939" ht="19.947476196289063" customHeight="1">
      <c r="B2939" s="40"/>
      <c r="C2939" s="3" t="s">
        <v>648</v>
      </c>
      <c r="D2939" s="9" t="s">
        <v>674</v>
      </c>
      <c r="I2939" s="44"/>
    </row>
    <row r="2940" ht="19.947476196289063" customHeight="1">
      <c r="B2940" s="40"/>
      <c r="C2940" s="3" t="s">
        <v>650</v>
      </c>
      <c r="D2940" s="9" t="s">
        <v>675</v>
      </c>
      <c r="I2940" s="44"/>
    </row>
    <row r="2941" ht="19.947476196289063" customHeight="1">
      <c r="B2941" s="40"/>
      <c r="C2941" s="3" t="s">
        <v>652</v>
      </c>
      <c r="D2941" s="9" t="s">
        <v>676</v>
      </c>
      <c r="I2941" s="44"/>
    </row>
    <row r="2942" ht="19.947476196289063" customHeight="1">
      <c r="B2942" s="40"/>
      <c r="C2942" s="3" t="s">
        <v>660</v>
      </c>
      <c r="D2942" s="9" t="s">
        <v>677</v>
      </c>
      <c r="I2942" s="44"/>
    </row>
    <row r="2943" ht="19.947476196289063" customHeight="1">
      <c r="B2943" s="40"/>
      <c r="C2943" s="3" t="s">
        <v>669</v>
      </c>
      <c r="D2943" s="9" t="s">
        <v>678</v>
      </c>
      <c r="I2943" s="44"/>
    </row>
    <row r="2944" ht="19.947476196289063" customHeight="1">
      <c r="B2944" s="40"/>
      <c r="C2944" s="3" t="s">
        <v>679</v>
      </c>
      <c r="D2944" s="9" t="s">
        <v>680</v>
      </c>
      <c r="I2944" s="44"/>
    </row>
    <row r="2945" ht="19.947476196289063" customHeight="1">
      <c r="B2945" s="40"/>
      <c r="C2945" s="3" t="s">
        <v>681</v>
      </c>
      <c r="D2945" s="9" t="s">
        <v>682</v>
      </c>
      <c r="I2945" s="44"/>
    </row>
    <row r="2946">
      <c r="B2946" s="40"/>
      <c r="I2946" s="44"/>
    </row>
    <row r="2947">
      <c r="B2947" s="40"/>
      <c r="C2947" s="34" t="s">
        <v>60</v>
      </c>
      <c r="I2947" s="44"/>
    </row>
    <row r="2948">
      <c r="B2948" s="40"/>
      <c r="C2948" s="60" t="str">
        <f>HYPERLINK("#'Json-dokumentation'!B2967", "Fotnot: (*), (**)")</f>
        <v>Fotnot: (*), (**)</v>
      </c>
      <c r="I2948" s="44"/>
    </row>
    <row r="2949">
      <c r="B2949" s="40"/>
      <c r="I2949" s="44"/>
    </row>
    <row r="2950" ht="19.947476196289063" customHeight="1">
      <c r="B2950" s="64" t="s">
        <v>988</v>
      </c>
      <c r="C2950" s="57"/>
      <c r="D2950" s="57"/>
      <c r="E2950" s="57"/>
      <c r="F2950" s="57"/>
      <c r="G2950" s="57"/>
      <c r="H2950" s="57"/>
      <c r="I2950" s="66"/>
    </row>
    <row r="2951" ht="19.947476196289063" customHeight="1">
      <c r="B2951" s="63" t="s">
        <v>692</v>
      </c>
      <c r="C2951" s="58" t="s">
        <v>182</v>
      </c>
      <c r="D2951" s="9" t="s">
        <v>693</v>
      </c>
      <c r="I2951" s="44"/>
    </row>
    <row r="2952">
      <c r="B2952" s="40"/>
      <c r="C2952" s="3" t="s">
        <v>694</v>
      </c>
      <c r="I2952" s="44"/>
    </row>
    <row r="2953">
      <c r="B2953" s="40"/>
      <c r="C2953" s="3" t="s">
        <v>687</v>
      </c>
      <c r="I2953" s="44"/>
    </row>
    <row r="2954">
      <c r="B2954" s="40"/>
      <c r="I2954" s="44"/>
    </row>
    <row r="2955">
      <c r="B2955" s="40"/>
      <c r="C2955" s="34" t="s">
        <v>60</v>
      </c>
      <c r="I2955" s="44"/>
    </row>
    <row r="2956">
      <c r="B2956" s="40"/>
      <c r="C2956" s="60" t="str">
        <f>HYPERLINK("#'Json-dokumentation'!B2967", "Fotnot: (*), (**)")</f>
        <v>Fotnot: (*), (**)</v>
      </c>
      <c r="I2956" s="44"/>
    </row>
    <row r="2957">
      <c r="B2957" s="40"/>
      <c r="I2957" s="44"/>
    </row>
    <row r="2958" ht="19.947476196289063" customHeight="1">
      <c r="B2958" s="41" t="s">
        <v>989</v>
      </c>
      <c r="C2958" s="33" t="s">
        <v>182</v>
      </c>
      <c r="D2958" s="31" t="s">
        <v>990</v>
      </c>
      <c r="E2958" s="30"/>
      <c r="F2958" s="30"/>
      <c r="G2958" s="30"/>
      <c r="H2958" s="30"/>
      <c r="I2958" s="45"/>
    </row>
    <row r="2959">
      <c r="B2959" s="40"/>
      <c r="C2959" s="3" t="s">
        <v>991</v>
      </c>
      <c r="I2959" s="44"/>
    </row>
    <row r="2960">
      <c r="B2960" s="40"/>
      <c r="C2960" s="3" t="s">
        <v>992</v>
      </c>
      <c r="I2960" s="44"/>
    </row>
    <row r="2961">
      <c r="B2961" s="40"/>
      <c r="I2961" s="44"/>
    </row>
    <row r="2962">
      <c r="B2962" s="40"/>
      <c r="C2962" s="34" t="s">
        <v>60</v>
      </c>
      <c r="I2962" s="44"/>
    </row>
    <row r="2963">
      <c r="B2963" s="40"/>
      <c r="C2963" s="60" t="str">
        <f>HYPERLINK("#'Json-dokumentation'!B2967", "Fotnot: (*), (**)")</f>
        <v>Fotnot: (*), (**)</v>
      </c>
      <c r="I2963" s="44"/>
    </row>
    <row r="2964">
      <c r="B2964" s="42"/>
      <c r="C2964" s="38"/>
      <c r="D2964" s="38"/>
      <c r="E2964" s="38"/>
      <c r="F2964" s="38"/>
      <c r="G2964" s="38"/>
      <c r="H2964" s="38"/>
      <c r="I2964" s="46"/>
    </row>
    <row r="2965"/>
    <row r="2966">
      <c r="B2966" s="4" t="s">
        <v>723</v>
      </c>
    </row>
    <row r="2967" ht="19.947476196289063" customHeight="1">
      <c r="B2967" s="67" t="s">
        <v>993</v>
      </c>
      <c r="C2967" s="47" t="s">
        <v>994</v>
      </c>
      <c r="D2967" s="48"/>
      <c r="E2967" s="48"/>
      <c r="F2967" s="48"/>
      <c r="G2967" s="48"/>
      <c r="H2967" s="48"/>
      <c r="I2967" s="50"/>
    </row>
    <row r="2968"/>
    <row r="2969"/>
    <row r="2970"/>
    <row r="2971" ht="48.879766845703124" customHeight="1">
      <c r="A2971" s="9" t="s">
        <v>34</v>
      </c>
    </row>
    <row r="2972">
      <c r="A2972" s="28" t="s">
        <v>2173</v>
      </c>
      <c r="B2972" s="4" t="s">
        <v>47</v>
      </c>
    </row>
    <row r="2973" ht="19.947476196289063" customHeight="1">
      <c r="B2973" s="39" t="s">
        <v>2174</v>
      </c>
      <c r="C2973" s="56" t="s">
        <v>219</v>
      </c>
      <c r="D2973" s="36" t="s">
        <v>2175</v>
      </c>
      <c r="E2973" s="37"/>
      <c r="F2973" s="37"/>
      <c r="G2973" s="37"/>
      <c r="H2973" s="37"/>
      <c r="I2973" s="43"/>
    </row>
    <row r="2974">
      <c r="B2974" s="40"/>
      <c r="C2974" s="3" t="s">
        <v>221</v>
      </c>
      <c r="I2974" s="44"/>
    </row>
    <row r="2975">
      <c r="B2975" s="40"/>
      <c r="I2975" s="44"/>
    </row>
    <row r="2976">
      <c r="B2976" s="40"/>
      <c r="C2976" s="7" t="s">
        <v>55</v>
      </c>
      <c r="I2976" s="44"/>
    </row>
    <row r="2977">
      <c r="B2977" s="40"/>
      <c r="I2977" s="44"/>
    </row>
    <row r="2978" ht="48.879766845703124" customHeight="1">
      <c r="B2978" s="41" t="s">
        <v>2176</v>
      </c>
      <c r="C2978" s="33" t="str">
        <f>HYPERLINK("#'Json-dokumentation'!A3206", "Element av typen 'DonatorInställningKänd2009'")</f>
        <v>Element av typen 'DonatorInställningKänd2009'</v>
      </c>
      <c r="D2978" s="31" t="s">
        <v>2177</v>
      </c>
      <c r="E2978" s="30"/>
      <c r="F2978" s="30"/>
      <c r="G2978" s="30"/>
      <c r="H2978" s="30"/>
      <c r="I2978" s="45"/>
    </row>
    <row r="2979">
      <c r="B2979" s="40"/>
      <c r="C2979" s="34" t="s">
        <v>60</v>
      </c>
      <c r="I2979" s="44"/>
    </row>
    <row r="2980">
      <c r="B2980" s="40"/>
      <c r="I2980" s="44"/>
    </row>
    <row r="2981" ht="19.947476196289063" customHeight="1">
      <c r="B2981" s="41" t="s">
        <v>2178</v>
      </c>
      <c r="C2981" s="32" t="s">
        <v>49</v>
      </c>
      <c r="D2981" s="31" t="s">
        <v>2179</v>
      </c>
      <c r="E2981" s="30"/>
      <c r="F2981" s="30"/>
      <c r="G2981" s="30"/>
      <c r="H2981" s="30"/>
      <c r="I2981" s="45"/>
    </row>
    <row r="2982" ht="34.413623046875" customHeight="1">
      <c r="B2982" s="40"/>
      <c r="C2982" s="3" t="s">
        <v>1258</v>
      </c>
      <c r="D2982" s="9" t="s">
        <v>2180</v>
      </c>
      <c r="I2982" s="44"/>
    </row>
    <row r="2983" ht="19.947476196289063" customHeight="1">
      <c r="B2983" s="40"/>
      <c r="C2983" s="3" t="s">
        <v>1260</v>
      </c>
      <c r="D2983" s="9" t="s">
        <v>2181</v>
      </c>
      <c r="I2983" s="44"/>
    </row>
    <row r="2984" ht="19.947476196289063" customHeight="1">
      <c r="B2984" s="40"/>
      <c r="C2984" s="3" t="s">
        <v>2182</v>
      </c>
      <c r="D2984" s="9" t="s">
        <v>2183</v>
      </c>
      <c r="I2984" s="44"/>
    </row>
    <row r="2985" ht="19.947476196289063" customHeight="1">
      <c r="B2985" s="40"/>
      <c r="C2985" s="3" t="s">
        <v>1262</v>
      </c>
      <c r="D2985" s="9" t="s">
        <v>2184</v>
      </c>
      <c r="I2985" s="44"/>
    </row>
    <row r="2986" ht="19.947476196289063" customHeight="1">
      <c r="B2986" s="40"/>
      <c r="C2986" s="3" t="s">
        <v>1264</v>
      </c>
      <c r="D2986" s="9" t="s">
        <v>2185</v>
      </c>
      <c r="I2986" s="44"/>
    </row>
    <row r="2987" ht="19.947476196289063" customHeight="1">
      <c r="B2987" s="40"/>
      <c r="C2987" s="3" t="s">
        <v>1266</v>
      </c>
      <c r="D2987" s="9" t="s">
        <v>2186</v>
      </c>
      <c r="I2987" s="44"/>
    </row>
    <row r="2988">
      <c r="B2988" s="40"/>
      <c r="I2988" s="44"/>
    </row>
    <row r="2989">
      <c r="B2989" s="40"/>
      <c r="C2989" s="34" t="s">
        <v>60</v>
      </c>
      <c r="I2989" s="44"/>
    </row>
    <row r="2990">
      <c r="B2990" s="42"/>
      <c r="C2990" s="38"/>
      <c r="D2990" s="38"/>
      <c r="E2990" s="38"/>
      <c r="F2990" s="38"/>
      <c r="G2990" s="38"/>
      <c r="H2990" s="38"/>
      <c r="I2990" s="46"/>
    </row>
    <row r="2991"/>
    <row r="2992"/>
    <row r="2993"/>
    <row r="2994" ht="19.947476196289063" customHeight="1">
      <c r="A2994" s="9" t="s">
        <v>35</v>
      </c>
    </row>
    <row r="2995">
      <c r="A2995" s="28" t="s">
        <v>2187</v>
      </c>
      <c r="B2995" s="4" t="s">
        <v>47</v>
      </c>
    </row>
    <row r="2996" ht="19.947476196289063" customHeight="1">
      <c r="B2996" s="39" t="s">
        <v>2188</v>
      </c>
      <c r="C2996" s="56" t="s">
        <v>219</v>
      </c>
      <c r="D2996" s="36" t="s">
        <v>35</v>
      </c>
      <c r="E2996" s="37"/>
      <c r="F2996" s="37"/>
      <c r="G2996" s="37"/>
      <c r="H2996" s="37"/>
      <c r="I2996" s="43"/>
    </row>
    <row r="2997">
      <c r="B2997" s="40"/>
      <c r="C2997" s="3" t="s">
        <v>221</v>
      </c>
      <c r="I2997" s="44"/>
    </row>
    <row r="2998">
      <c r="B2998" s="40"/>
      <c r="I2998" s="44"/>
    </row>
    <row r="2999">
      <c r="B2999" s="40"/>
      <c r="C2999" s="7" t="s">
        <v>55</v>
      </c>
      <c r="I2999" s="44"/>
    </row>
    <row r="3000">
      <c r="B3000" s="40"/>
      <c r="I3000" s="44"/>
    </row>
    <row r="3001" ht="92.2781982421875" customHeight="1">
      <c r="B3001" s="41" t="s">
        <v>2189</v>
      </c>
      <c r="C3001" s="32" t="s">
        <v>2190</v>
      </c>
      <c r="D3001" s="31" t="s">
        <v>2191</v>
      </c>
      <c r="E3001" s="30"/>
      <c r="F3001" s="30"/>
      <c r="G3001" s="30"/>
      <c r="H3001" s="30"/>
      <c r="I3001" s="45"/>
    </row>
    <row r="3002" ht="19.947476196289063" customHeight="1">
      <c r="B3002" s="40"/>
      <c r="C3002" s="3" t="s">
        <v>1418</v>
      </c>
      <c r="D3002" s="9" t="s">
        <v>2192</v>
      </c>
      <c r="I3002" s="44"/>
    </row>
    <row r="3003" ht="34.413623046875" customHeight="1">
      <c r="B3003" s="40"/>
      <c r="C3003" s="3" t="s">
        <v>2193</v>
      </c>
      <c r="D3003" s="9" t="s">
        <v>2194</v>
      </c>
      <c r="I3003" s="44"/>
    </row>
    <row r="3004" ht="34.413623046875" customHeight="1">
      <c r="B3004" s="40"/>
      <c r="C3004" s="3" t="s">
        <v>2195</v>
      </c>
      <c r="D3004" s="9" t="s">
        <v>2196</v>
      </c>
      <c r="I3004" s="44"/>
    </row>
    <row r="3005" ht="19.947476196289063" customHeight="1">
      <c r="B3005" s="40"/>
      <c r="C3005" s="3" t="s">
        <v>2197</v>
      </c>
      <c r="D3005" s="9" t="s">
        <v>2198</v>
      </c>
      <c r="I3005" s="44"/>
    </row>
    <row r="3006" ht="34.413623046875" customHeight="1">
      <c r="B3006" s="40"/>
      <c r="C3006" s="3" t="s">
        <v>2199</v>
      </c>
      <c r="D3006" s="9" t="s">
        <v>2200</v>
      </c>
      <c r="I3006" s="44"/>
    </row>
    <row r="3007" ht="34.413623046875" customHeight="1">
      <c r="B3007" s="40"/>
      <c r="C3007" s="3" t="s">
        <v>1288</v>
      </c>
      <c r="D3007" s="9" t="s">
        <v>2201</v>
      </c>
      <c r="I3007" s="44"/>
    </row>
    <row r="3008" ht="19.947476196289063" customHeight="1">
      <c r="B3008" s="40"/>
      <c r="C3008" s="3" t="s">
        <v>2202</v>
      </c>
      <c r="D3008" s="9" t="s">
        <v>2203</v>
      </c>
      <c r="I3008" s="44"/>
    </row>
    <row r="3009">
      <c r="B3009" s="40"/>
      <c r="I3009" s="44"/>
    </row>
    <row r="3010">
      <c r="B3010" s="40"/>
      <c r="C3010" s="34" t="s">
        <v>60</v>
      </c>
      <c r="I3010" s="44"/>
    </row>
    <row r="3011">
      <c r="B3011" s="42"/>
      <c r="C3011" s="38"/>
      <c r="D3011" s="38"/>
      <c r="E3011" s="38"/>
      <c r="F3011" s="38"/>
      <c r="G3011" s="38"/>
      <c r="H3011" s="38"/>
      <c r="I3011" s="46"/>
    </row>
    <row r="3012"/>
    <row r="3013"/>
    <row r="3014"/>
    <row r="3015" ht="19.947476196289063" customHeight="1">
      <c r="A3015" s="9" t="s">
        <v>36</v>
      </c>
    </row>
    <row r="3016">
      <c r="A3016" s="28" t="s">
        <v>2204</v>
      </c>
      <c r="B3016" s="4" t="s">
        <v>47</v>
      </c>
    </row>
    <row r="3017" ht="19.947476196289063" customHeight="1">
      <c r="B3017" s="39" t="s">
        <v>2174</v>
      </c>
      <c r="C3017" s="56" t="s">
        <v>219</v>
      </c>
      <c r="D3017" s="36" t="s">
        <v>2205</v>
      </c>
      <c r="E3017" s="37"/>
      <c r="F3017" s="37"/>
      <c r="G3017" s="37"/>
      <c r="H3017" s="37"/>
      <c r="I3017" s="43"/>
    </row>
    <row r="3018">
      <c r="B3018" s="40"/>
      <c r="C3018" s="3" t="s">
        <v>221</v>
      </c>
      <c r="I3018" s="44"/>
    </row>
    <row r="3019">
      <c r="B3019" s="40"/>
      <c r="I3019" s="44"/>
    </row>
    <row r="3020">
      <c r="B3020" s="40"/>
      <c r="C3020" s="7" t="s">
        <v>55</v>
      </c>
      <c r="I3020" s="44"/>
    </row>
    <row r="3021">
      <c r="B3021" s="40"/>
      <c r="I3021" s="44"/>
    </row>
    <row r="3022" ht="19.947476196289063" customHeight="1">
      <c r="B3022" s="41" t="s">
        <v>2176</v>
      </c>
      <c r="C3022" s="33" t="str">
        <f>HYPERLINK("#'Json-dokumentation'!A3223", "Element av typen 'DonatorInställningKänd2016'")</f>
        <v>Element av typen 'DonatorInställningKänd2016'</v>
      </c>
      <c r="D3022" s="31" t="s">
        <v>2206</v>
      </c>
      <c r="E3022" s="30"/>
      <c r="F3022" s="30"/>
      <c r="G3022" s="30"/>
      <c r="H3022" s="30"/>
      <c r="I3022" s="45"/>
    </row>
    <row r="3023">
      <c r="B3023" s="40"/>
      <c r="C3023" s="34" t="s">
        <v>60</v>
      </c>
      <c r="I3023" s="44"/>
    </row>
    <row r="3024">
      <c r="B3024" s="40"/>
      <c r="I3024" s="44"/>
    </row>
    <row r="3025" ht="48.879766845703124" customHeight="1">
      <c r="B3025" s="41" t="s">
        <v>2178</v>
      </c>
      <c r="C3025" s="32" t="s">
        <v>49</v>
      </c>
      <c r="D3025" s="31" t="s">
        <v>2207</v>
      </c>
      <c r="E3025" s="30"/>
      <c r="F3025" s="30"/>
      <c r="G3025" s="30"/>
      <c r="H3025" s="30"/>
      <c r="I3025" s="45"/>
    </row>
    <row r="3026" ht="34.413623046875" customHeight="1">
      <c r="B3026" s="40"/>
      <c r="C3026" s="3" t="s">
        <v>1258</v>
      </c>
      <c r="D3026" s="9" t="s">
        <v>2180</v>
      </c>
      <c r="I3026" s="44"/>
    </row>
    <row r="3027" ht="19.947476196289063" customHeight="1">
      <c r="B3027" s="40"/>
      <c r="C3027" s="3" t="s">
        <v>1260</v>
      </c>
      <c r="D3027" s="9" t="s">
        <v>2181</v>
      </c>
      <c r="I3027" s="44"/>
    </row>
    <row r="3028" ht="19.947476196289063" customHeight="1">
      <c r="B3028" s="40"/>
      <c r="C3028" s="3" t="s">
        <v>2182</v>
      </c>
      <c r="D3028" s="9" t="s">
        <v>2183</v>
      </c>
      <c r="I3028" s="44"/>
    </row>
    <row r="3029" ht="19.947476196289063" customHeight="1">
      <c r="B3029" s="40"/>
      <c r="C3029" s="3" t="s">
        <v>1262</v>
      </c>
      <c r="D3029" s="9" t="s">
        <v>2208</v>
      </c>
      <c r="I3029" s="44"/>
    </row>
    <row r="3030" ht="19.947476196289063" customHeight="1">
      <c r="B3030" s="40"/>
      <c r="C3030" s="3" t="s">
        <v>1264</v>
      </c>
      <c r="D3030" s="9" t="s">
        <v>2185</v>
      </c>
      <c r="I3030" s="44"/>
    </row>
    <row r="3031" ht="19.947476196289063" customHeight="1">
      <c r="B3031" s="40"/>
      <c r="C3031" s="3" t="s">
        <v>1266</v>
      </c>
      <c r="D3031" s="9" t="s">
        <v>2209</v>
      </c>
      <c r="I3031" s="44"/>
    </row>
    <row r="3032" ht="19.947476196289063" customHeight="1">
      <c r="B3032" s="40"/>
      <c r="C3032" s="3" t="s">
        <v>1049</v>
      </c>
      <c r="D3032" s="9" t="s">
        <v>2210</v>
      </c>
      <c r="I3032" s="44"/>
    </row>
    <row r="3033">
      <c r="B3033" s="40"/>
      <c r="I3033" s="44"/>
    </row>
    <row r="3034">
      <c r="B3034" s="40"/>
      <c r="C3034" s="34" t="s">
        <v>60</v>
      </c>
      <c r="I3034" s="44"/>
    </row>
    <row r="3035">
      <c r="B3035" s="40"/>
      <c r="I3035" s="44"/>
    </row>
    <row r="3036" ht="19.947476196289063" customHeight="1">
      <c r="B3036" s="41" t="s">
        <v>1073</v>
      </c>
      <c r="C3036" s="33" t="str">
        <f>HYPERLINK("#'Json-dokumentation'!A3240", "Element av typen 'BeslutadOrgandonation2016'")</f>
        <v>Element av typen 'BeslutadOrgandonation2016'</v>
      </c>
      <c r="D3036" s="31" t="s">
        <v>2211</v>
      </c>
      <c r="E3036" s="30"/>
      <c r="F3036" s="30"/>
      <c r="G3036" s="30"/>
      <c r="H3036" s="30"/>
      <c r="I3036" s="45"/>
    </row>
    <row r="3037">
      <c r="B3037" s="40"/>
      <c r="C3037" s="7" t="s">
        <v>55</v>
      </c>
      <c r="I3037" s="44"/>
    </row>
    <row r="3038">
      <c r="B3038" s="42"/>
      <c r="C3038" s="38"/>
      <c r="D3038" s="38"/>
      <c r="E3038" s="38"/>
      <c r="F3038" s="38"/>
      <c r="G3038" s="38"/>
      <c r="H3038" s="38"/>
      <c r="I3038" s="46"/>
    </row>
    <row r="3039"/>
    <row r="3040"/>
    <row r="3041"/>
    <row r="3042" ht="63.34591064453125" customHeight="1">
      <c r="A3042" s="9" t="s">
        <v>37</v>
      </c>
    </row>
    <row r="3043">
      <c r="A3043" s="28" t="s">
        <v>2212</v>
      </c>
      <c r="B3043" s="4" t="s">
        <v>47</v>
      </c>
    </row>
    <row r="3044" ht="34.413623046875" customHeight="1">
      <c r="B3044" s="39" t="s">
        <v>947</v>
      </c>
      <c r="C3044" s="56" t="s">
        <v>73</v>
      </c>
      <c r="D3044" s="36" t="s">
        <v>2213</v>
      </c>
      <c r="E3044" s="37"/>
      <c r="F3044" s="37"/>
      <c r="G3044" s="37"/>
      <c r="H3044" s="37"/>
      <c r="I3044" s="43"/>
    </row>
    <row r="3045">
      <c r="B3045" s="40"/>
      <c r="I3045" s="44"/>
    </row>
    <row r="3046">
      <c r="B3046" s="40"/>
      <c r="C3046" s="7" t="s">
        <v>55</v>
      </c>
      <c r="I3046" s="44"/>
    </row>
    <row r="3047">
      <c r="B3047" s="40"/>
      <c r="I3047" s="44"/>
    </row>
    <row r="3048" ht="19.947476196289063" customHeight="1">
      <c r="B3048" s="41" t="s">
        <v>746</v>
      </c>
      <c r="C3048" s="33" t="s">
        <v>684</v>
      </c>
      <c r="D3048" s="31" t="s">
        <v>2214</v>
      </c>
      <c r="E3048" s="30"/>
      <c r="F3048" s="30"/>
      <c r="G3048" s="30"/>
      <c r="H3048" s="30"/>
      <c r="I3048" s="45"/>
    </row>
    <row r="3049">
      <c r="B3049" s="40"/>
      <c r="C3049" s="3" t="s">
        <v>749</v>
      </c>
      <c r="I3049" s="44"/>
    </row>
    <row r="3050">
      <c r="B3050" s="40"/>
      <c r="I3050" s="44"/>
    </row>
    <row r="3051">
      <c r="B3051" s="40"/>
      <c r="C3051" s="7" t="s">
        <v>55</v>
      </c>
      <c r="I3051" s="44"/>
    </row>
    <row r="3052">
      <c r="B3052" s="42"/>
      <c r="C3052" s="38"/>
      <c r="D3052" s="38"/>
      <c r="E3052" s="38"/>
      <c r="F3052" s="38"/>
      <c r="G3052" s="38"/>
      <c r="H3052" s="38"/>
      <c r="I3052" s="46"/>
    </row>
    <row r="3053"/>
    <row r="3054"/>
    <row r="3055"/>
    <row r="3056" ht="19.947476196289063" customHeight="1">
      <c r="A3056" s="9" t="s">
        <v>38</v>
      </c>
    </row>
    <row r="3057">
      <c r="A3057" s="28" t="s">
        <v>2215</v>
      </c>
      <c r="B3057" s="4" t="s">
        <v>47</v>
      </c>
    </row>
    <row r="3058" ht="19.947476196289063" customHeight="1">
      <c r="B3058" s="39" t="s">
        <v>2216</v>
      </c>
      <c r="C3058" s="35" t="s">
        <v>49</v>
      </c>
      <c r="D3058" s="36" t="s">
        <v>2217</v>
      </c>
      <c r="E3058" s="37"/>
      <c r="F3058" s="37"/>
      <c r="G3058" s="37"/>
      <c r="H3058" s="37"/>
      <c r="I3058" s="43"/>
    </row>
    <row r="3059" ht="19.947476196289063" customHeight="1">
      <c r="B3059" s="40"/>
      <c r="C3059" s="3" t="s">
        <v>646</v>
      </c>
      <c r="D3059" s="9" t="s">
        <v>2218</v>
      </c>
      <c r="I3059" s="44"/>
    </row>
    <row r="3060" ht="19.947476196289063" customHeight="1">
      <c r="B3060" s="40"/>
      <c r="C3060" s="3" t="s">
        <v>648</v>
      </c>
      <c r="D3060" s="9" t="s">
        <v>2219</v>
      </c>
      <c r="I3060" s="44"/>
    </row>
    <row r="3061" ht="19.947476196289063" customHeight="1">
      <c r="B3061" s="40"/>
      <c r="C3061" s="3" t="s">
        <v>650</v>
      </c>
      <c r="D3061" s="9" t="s">
        <v>2220</v>
      </c>
      <c r="I3061" s="44"/>
    </row>
    <row r="3062" ht="19.947476196289063" customHeight="1">
      <c r="B3062" s="40"/>
      <c r="C3062" s="3" t="s">
        <v>652</v>
      </c>
      <c r="D3062" s="9" t="s">
        <v>2221</v>
      </c>
      <c r="I3062" s="44"/>
    </row>
    <row r="3063">
      <c r="B3063" s="40"/>
      <c r="I3063" s="44"/>
    </row>
    <row r="3064">
      <c r="B3064" s="40"/>
      <c r="C3064" s="7" t="s">
        <v>55</v>
      </c>
      <c r="I3064" s="44"/>
    </row>
    <row r="3065">
      <c r="B3065" s="40"/>
      <c r="I3065" s="44"/>
    </row>
    <row r="3066" ht="19.947476196289063" customHeight="1">
      <c r="B3066" s="41" t="s">
        <v>2222</v>
      </c>
      <c r="C3066" s="32" t="s">
        <v>49</v>
      </c>
      <c r="D3066" s="31" t="s">
        <v>2223</v>
      </c>
      <c r="E3066" s="30"/>
      <c r="F3066" s="30"/>
      <c r="G3066" s="30"/>
      <c r="H3066" s="30"/>
      <c r="I3066" s="45"/>
    </row>
    <row r="3067" ht="19.947476196289063" customHeight="1">
      <c r="B3067" s="40"/>
      <c r="C3067" s="3" t="s">
        <v>646</v>
      </c>
      <c r="D3067" s="9" t="s">
        <v>2224</v>
      </c>
      <c r="I3067" s="44"/>
    </row>
    <row r="3068" ht="19.947476196289063" customHeight="1">
      <c r="B3068" s="40"/>
      <c r="C3068" s="3" t="s">
        <v>648</v>
      </c>
      <c r="D3068" s="9" t="s">
        <v>2225</v>
      </c>
      <c r="I3068" s="44"/>
    </row>
    <row r="3069" ht="19.947476196289063" customHeight="1">
      <c r="B3069" s="40"/>
      <c r="C3069" s="3" t="s">
        <v>650</v>
      </c>
      <c r="D3069" s="9" t="s">
        <v>2226</v>
      </c>
      <c r="I3069" s="44"/>
    </row>
    <row r="3070" ht="19.947476196289063" customHeight="1">
      <c r="B3070" s="40"/>
      <c r="C3070" s="3" t="s">
        <v>652</v>
      </c>
      <c r="D3070" s="9" t="s">
        <v>2227</v>
      </c>
      <c r="I3070" s="44"/>
    </row>
    <row r="3071">
      <c r="B3071" s="40"/>
      <c r="I3071" s="44"/>
    </row>
    <row r="3072">
      <c r="B3072" s="40"/>
      <c r="C3072" s="7" t="s">
        <v>55</v>
      </c>
      <c r="I3072" s="44"/>
    </row>
    <row r="3073">
      <c r="B3073" s="40"/>
      <c r="I3073" s="44"/>
    </row>
    <row r="3074" ht="19.947476196289063" customHeight="1">
      <c r="B3074" s="41" t="s">
        <v>2228</v>
      </c>
      <c r="C3074" s="32" t="s">
        <v>49</v>
      </c>
      <c r="D3074" s="31" t="s">
        <v>2229</v>
      </c>
      <c r="E3074" s="30"/>
      <c r="F3074" s="30"/>
      <c r="G3074" s="30"/>
      <c r="H3074" s="30"/>
      <c r="I3074" s="45"/>
    </row>
    <row r="3075" ht="19.947476196289063" customHeight="1">
      <c r="B3075" s="40"/>
      <c r="C3075" s="3" t="s">
        <v>646</v>
      </c>
      <c r="D3075" s="9" t="s">
        <v>2230</v>
      </c>
      <c r="I3075" s="44"/>
    </row>
    <row r="3076" ht="19.947476196289063" customHeight="1">
      <c r="B3076" s="40"/>
      <c r="C3076" s="3" t="s">
        <v>648</v>
      </c>
      <c r="D3076" s="9" t="s">
        <v>2231</v>
      </c>
      <c r="I3076" s="44"/>
    </row>
    <row r="3077" ht="19.947476196289063" customHeight="1">
      <c r="B3077" s="40"/>
      <c r="C3077" s="3" t="s">
        <v>650</v>
      </c>
      <c r="D3077" s="9" t="s">
        <v>2232</v>
      </c>
      <c r="I3077" s="44"/>
    </row>
    <row r="3078" ht="19.947476196289063" customHeight="1">
      <c r="B3078" s="40"/>
      <c r="C3078" s="3" t="s">
        <v>652</v>
      </c>
      <c r="D3078" s="9" t="s">
        <v>2233</v>
      </c>
      <c r="I3078" s="44"/>
    </row>
    <row r="3079">
      <c r="B3079" s="40"/>
      <c r="I3079" s="44"/>
    </row>
    <row r="3080">
      <c r="B3080" s="40"/>
      <c r="C3080" s="34" t="s">
        <v>60</v>
      </c>
      <c r="I3080" s="44"/>
    </row>
    <row r="3081">
      <c r="B3081" s="40"/>
      <c r="I3081" s="44"/>
    </row>
    <row r="3082" ht="19.947476196289063" customHeight="1">
      <c r="B3082" s="41" t="s">
        <v>2234</v>
      </c>
      <c r="C3082" s="32" t="s">
        <v>49</v>
      </c>
      <c r="D3082" s="31" t="s">
        <v>2235</v>
      </c>
      <c r="E3082" s="30"/>
      <c r="F3082" s="30"/>
      <c r="G3082" s="30"/>
      <c r="H3082" s="30"/>
      <c r="I3082" s="45"/>
    </row>
    <row r="3083" ht="19.947476196289063" customHeight="1">
      <c r="B3083" s="40"/>
      <c r="C3083" s="3" t="s">
        <v>646</v>
      </c>
      <c r="D3083" s="9" t="s">
        <v>2236</v>
      </c>
      <c r="I3083" s="44"/>
    </row>
    <row r="3084" ht="19.947476196289063" customHeight="1">
      <c r="B3084" s="40"/>
      <c r="C3084" s="3" t="s">
        <v>648</v>
      </c>
      <c r="D3084" s="9" t="s">
        <v>2237</v>
      </c>
      <c r="I3084" s="44"/>
    </row>
    <row r="3085" ht="19.947476196289063" customHeight="1">
      <c r="B3085" s="40"/>
      <c r="C3085" s="3" t="s">
        <v>650</v>
      </c>
      <c r="D3085" s="9" t="s">
        <v>2238</v>
      </c>
      <c r="I3085" s="44"/>
    </row>
    <row r="3086" ht="34.413623046875" customHeight="1">
      <c r="B3086" s="40"/>
      <c r="C3086" s="3" t="s">
        <v>652</v>
      </c>
      <c r="D3086" s="9" t="s">
        <v>2239</v>
      </c>
      <c r="I3086" s="44"/>
    </row>
    <row r="3087">
      <c r="B3087" s="40"/>
      <c r="I3087" s="44"/>
    </row>
    <row r="3088">
      <c r="B3088" s="40"/>
      <c r="C3088" s="34" t="s">
        <v>60</v>
      </c>
      <c r="I3088" s="44"/>
    </row>
    <row r="3089">
      <c r="B3089" s="42"/>
      <c r="C3089" s="38"/>
      <c r="D3089" s="38"/>
      <c r="E3089" s="38"/>
      <c r="F3089" s="38"/>
      <c r="G3089" s="38"/>
      <c r="H3089" s="38"/>
      <c r="I3089" s="46"/>
    </row>
    <row r="3090"/>
    <row r="3091"/>
    <row r="3092"/>
    <row r="3093" ht="19.947476196289063" customHeight="1">
      <c r="A3093" s="9" t="s">
        <v>39</v>
      </c>
    </row>
    <row r="3094">
      <c r="A3094" s="28" t="s">
        <v>2240</v>
      </c>
      <c r="B3094" s="4" t="s">
        <v>47</v>
      </c>
    </row>
    <row r="3095" ht="19.947476196289063" customHeight="1">
      <c r="B3095" s="39" t="s">
        <v>2216</v>
      </c>
      <c r="C3095" s="35" t="s">
        <v>49</v>
      </c>
      <c r="D3095" s="36" t="s">
        <v>2241</v>
      </c>
      <c r="E3095" s="37"/>
      <c r="F3095" s="37"/>
      <c r="G3095" s="37"/>
      <c r="H3095" s="37"/>
      <c r="I3095" s="43"/>
    </row>
    <row r="3096" ht="48.879766845703124" customHeight="1">
      <c r="B3096" s="40"/>
      <c r="C3096" s="3" t="s">
        <v>840</v>
      </c>
      <c r="D3096" s="9" t="s">
        <v>2242</v>
      </c>
      <c r="I3096" s="44"/>
    </row>
    <row r="3097" ht="77.81205444335937" customHeight="1">
      <c r="B3097" s="40"/>
      <c r="C3097" s="3" t="s">
        <v>646</v>
      </c>
      <c r="D3097" s="9" t="s">
        <v>2243</v>
      </c>
      <c r="I3097" s="44"/>
    </row>
    <row r="3098" ht="77.81205444335937" customHeight="1">
      <c r="B3098" s="40"/>
      <c r="C3098" s="3" t="s">
        <v>648</v>
      </c>
      <c r="D3098" s="9" t="s">
        <v>2244</v>
      </c>
      <c r="I3098" s="44"/>
    </row>
    <row r="3099">
      <c r="B3099" s="40"/>
      <c r="I3099" s="44"/>
    </row>
    <row r="3100">
      <c r="B3100" s="40"/>
      <c r="C3100" s="7" t="s">
        <v>55</v>
      </c>
      <c r="I3100" s="44"/>
    </row>
    <row r="3101">
      <c r="B3101" s="40"/>
      <c r="I3101" s="44"/>
    </row>
    <row r="3102" ht="19.947476196289063" customHeight="1">
      <c r="B3102" s="41" t="s">
        <v>2245</v>
      </c>
      <c r="C3102" s="32" t="s">
        <v>49</v>
      </c>
      <c r="D3102" s="31" t="s">
        <v>2246</v>
      </c>
      <c r="E3102" s="30"/>
      <c r="F3102" s="30"/>
      <c r="G3102" s="30"/>
      <c r="H3102" s="30"/>
      <c r="I3102" s="45"/>
    </row>
    <row r="3103" ht="77.81205444335937" customHeight="1">
      <c r="B3103" s="40"/>
      <c r="C3103" s="3" t="s">
        <v>840</v>
      </c>
      <c r="D3103" s="9" t="s">
        <v>2247</v>
      </c>
      <c r="I3103" s="44"/>
    </row>
    <row r="3104" ht="63.34591064453125" customHeight="1">
      <c r="B3104" s="40"/>
      <c r="C3104" s="3" t="s">
        <v>646</v>
      </c>
      <c r="D3104" s="9" t="s">
        <v>2248</v>
      </c>
      <c r="I3104" s="44"/>
    </row>
    <row r="3105" ht="63.34591064453125" customHeight="1">
      <c r="B3105" s="40"/>
      <c r="C3105" s="3" t="s">
        <v>648</v>
      </c>
      <c r="D3105" s="9" t="s">
        <v>2249</v>
      </c>
      <c r="I3105" s="44"/>
    </row>
    <row r="3106">
      <c r="B3106" s="40"/>
      <c r="I3106" s="44"/>
    </row>
    <row r="3107">
      <c r="B3107" s="40"/>
      <c r="C3107" s="7" t="s">
        <v>55</v>
      </c>
      <c r="I3107" s="44"/>
    </row>
    <row r="3108">
      <c r="B3108" s="40"/>
      <c r="I3108" s="44"/>
    </row>
    <row r="3109" ht="19.947476196289063" customHeight="1">
      <c r="B3109" s="41" t="s">
        <v>2250</v>
      </c>
      <c r="C3109" s="32" t="s">
        <v>49</v>
      </c>
      <c r="D3109" s="31" t="s">
        <v>2251</v>
      </c>
      <c r="E3109" s="30"/>
      <c r="F3109" s="30"/>
      <c r="G3109" s="30"/>
      <c r="H3109" s="30"/>
      <c r="I3109" s="45"/>
    </row>
    <row r="3110" ht="48.879766845703124" customHeight="1">
      <c r="B3110" s="40"/>
      <c r="C3110" s="3" t="s">
        <v>840</v>
      </c>
      <c r="D3110" s="9" t="s">
        <v>2252</v>
      </c>
      <c r="I3110" s="44"/>
    </row>
    <row r="3111" ht="48.879766845703124" customHeight="1">
      <c r="B3111" s="40"/>
      <c r="C3111" s="3" t="s">
        <v>646</v>
      </c>
      <c r="D3111" s="9" t="s">
        <v>2253</v>
      </c>
      <c r="I3111" s="44"/>
    </row>
    <row r="3112" ht="48.879766845703124" customHeight="1">
      <c r="B3112" s="40"/>
      <c r="C3112" s="3" t="s">
        <v>648</v>
      </c>
      <c r="D3112" s="9" t="s">
        <v>2254</v>
      </c>
      <c r="I3112" s="44"/>
    </row>
    <row r="3113">
      <c r="B3113" s="40"/>
      <c r="I3113" s="44"/>
    </row>
    <row r="3114">
      <c r="B3114" s="40"/>
      <c r="C3114" s="34" t="s">
        <v>60</v>
      </c>
      <c r="I3114" s="44"/>
    </row>
    <row r="3115">
      <c r="B3115" s="40"/>
      <c r="I3115" s="44"/>
    </row>
    <row r="3116" ht="19.947476196289063" customHeight="1">
      <c r="B3116" s="41" t="s">
        <v>2255</v>
      </c>
      <c r="C3116" s="32" t="s">
        <v>49</v>
      </c>
      <c r="D3116" s="31" t="s">
        <v>2256</v>
      </c>
      <c r="E3116" s="30"/>
      <c r="F3116" s="30"/>
      <c r="G3116" s="30"/>
      <c r="H3116" s="30"/>
      <c r="I3116" s="45"/>
    </row>
    <row r="3117" ht="19.947476196289063" customHeight="1">
      <c r="B3117" s="40"/>
      <c r="C3117" s="3" t="s">
        <v>840</v>
      </c>
      <c r="D3117" s="9" t="s">
        <v>2257</v>
      </c>
      <c r="I3117" s="44"/>
    </row>
    <row r="3118" ht="19.947476196289063" customHeight="1">
      <c r="B3118" s="40"/>
      <c r="C3118" s="3" t="s">
        <v>646</v>
      </c>
      <c r="D3118" s="9" t="s">
        <v>2258</v>
      </c>
      <c r="I3118" s="44"/>
    </row>
    <row r="3119" ht="19.947476196289063" customHeight="1">
      <c r="B3119" s="40"/>
      <c r="C3119" s="3" t="s">
        <v>648</v>
      </c>
      <c r="D3119" s="9" t="s">
        <v>2259</v>
      </c>
      <c r="I3119" s="44"/>
    </row>
    <row r="3120">
      <c r="B3120" s="40"/>
      <c r="I3120" s="44"/>
    </row>
    <row r="3121">
      <c r="B3121" s="40"/>
      <c r="C3121" s="34" t="s">
        <v>60</v>
      </c>
      <c r="I3121" s="44"/>
    </row>
    <row r="3122">
      <c r="B3122" s="40"/>
      <c r="I3122" s="44"/>
    </row>
    <row r="3123" ht="48.879766845703124" customHeight="1">
      <c r="B3123" s="41" t="s">
        <v>2260</v>
      </c>
      <c r="C3123" s="32" t="s">
        <v>49</v>
      </c>
      <c r="D3123" s="31" t="s">
        <v>2261</v>
      </c>
      <c r="E3123" s="30"/>
      <c r="F3123" s="30"/>
      <c r="G3123" s="30"/>
      <c r="H3123" s="30"/>
      <c r="I3123" s="45"/>
    </row>
    <row r="3124" ht="48.879766845703124" customHeight="1">
      <c r="B3124" s="40"/>
      <c r="C3124" s="3" t="s">
        <v>840</v>
      </c>
      <c r="D3124" s="9" t="s">
        <v>2262</v>
      </c>
      <c r="I3124" s="44"/>
    </row>
    <row r="3125" ht="48.879766845703124" customHeight="1">
      <c r="B3125" s="40"/>
      <c r="C3125" s="3" t="s">
        <v>646</v>
      </c>
      <c r="D3125" s="9" t="s">
        <v>2263</v>
      </c>
      <c r="I3125" s="44"/>
    </row>
    <row r="3126" ht="63.34591064453125" customHeight="1">
      <c r="B3126" s="40"/>
      <c r="C3126" s="3" t="s">
        <v>648</v>
      </c>
      <c r="D3126" s="9" t="s">
        <v>2264</v>
      </c>
      <c r="I3126" s="44"/>
    </row>
    <row r="3127">
      <c r="B3127" s="40"/>
      <c r="I3127" s="44"/>
    </row>
    <row r="3128">
      <c r="B3128" s="40"/>
      <c r="C3128" s="7" t="s">
        <v>55</v>
      </c>
      <c r="I3128" s="44"/>
    </row>
    <row r="3129">
      <c r="B3129" s="42"/>
      <c r="C3129" s="38"/>
      <c r="D3129" s="38"/>
      <c r="E3129" s="38"/>
      <c r="F3129" s="38"/>
      <c r="G3129" s="38"/>
      <c r="H3129" s="38"/>
      <c r="I3129" s="46"/>
    </row>
    <row r="3130"/>
    <row r="3131"/>
    <row r="3132"/>
    <row r="3133" ht="19.947476196289063" customHeight="1">
      <c r="A3133" s="9" t="s">
        <v>40</v>
      </c>
    </row>
    <row r="3134">
      <c r="A3134" s="28" t="s">
        <v>2265</v>
      </c>
      <c r="B3134" s="4" t="s">
        <v>47</v>
      </c>
    </row>
    <row r="3135" ht="19.947476196289063" customHeight="1">
      <c r="B3135" s="39" t="s">
        <v>1842</v>
      </c>
      <c r="C3135" s="35" t="s">
        <v>49</v>
      </c>
      <c r="D3135" s="36" t="s">
        <v>1843</v>
      </c>
      <c r="E3135" s="37"/>
      <c r="F3135" s="37"/>
      <c r="G3135" s="37"/>
      <c r="H3135" s="37"/>
      <c r="I3135" s="43"/>
    </row>
    <row r="3136" ht="19.947476196289063" customHeight="1">
      <c r="B3136" s="40"/>
      <c r="C3136" s="3" t="s">
        <v>840</v>
      </c>
      <c r="D3136" s="9" t="s">
        <v>1844</v>
      </c>
      <c r="I3136" s="44"/>
    </row>
    <row r="3137" ht="19.947476196289063" customHeight="1">
      <c r="B3137" s="40"/>
      <c r="C3137" s="3" t="s">
        <v>646</v>
      </c>
      <c r="D3137" s="9" t="s">
        <v>1845</v>
      </c>
      <c r="I3137" s="44"/>
    </row>
    <row r="3138" ht="19.947476196289063" customHeight="1">
      <c r="B3138" s="40"/>
      <c r="C3138" s="3" t="s">
        <v>648</v>
      </c>
      <c r="D3138" s="9" t="s">
        <v>1846</v>
      </c>
      <c r="I3138" s="44"/>
    </row>
    <row r="3139" ht="19.947476196289063" customHeight="1">
      <c r="B3139" s="40"/>
      <c r="C3139" s="3" t="s">
        <v>650</v>
      </c>
      <c r="D3139" s="9" t="s">
        <v>1847</v>
      </c>
      <c r="I3139" s="44"/>
    </row>
    <row r="3140" ht="19.947476196289063" customHeight="1">
      <c r="B3140" s="40"/>
      <c r="C3140" s="3" t="s">
        <v>652</v>
      </c>
      <c r="D3140" s="9" t="s">
        <v>1848</v>
      </c>
      <c r="I3140" s="44"/>
    </row>
    <row r="3141" ht="19.947476196289063" customHeight="1">
      <c r="B3141" s="40"/>
      <c r="C3141" s="3" t="s">
        <v>660</v>
      </c>
      <c r="D3141" s="9" t="s">
        <v>1849</v>
      </c>
      <c r="I3141" s="44"/>
    </row>
    <row r="3142" ht="19.947476196289063" customHeight="1">
      <c r="B3142" s="40"/>
      <c r="C3142" s="3" t="s">
        <v>669</v>
      </c>
      <c r="D3142" s="9" t="s">
        <v>1850</v>
      </c>
      <c r="I3142" s="44"/>
    </row>
    <row r="3143" ht="19.947476196289063" customHeight="1">
      <c r="B3143" s="40"/>
      <c r="C3143" s="3" t="s">
        <v>679</v>
      </c>
      <c r="D3143" s="9" t="s">
        <v>1851</v>
      </c>
      <c r="I3143" s="44"/>
    </row>
    <row r="3144" ht="19.947476196289063" customHeight="1">
      <c r="B3144" s="40"/>
      <c r="C3144" s="3" t="s">
        <v>681</v>
      </c>
      <c r="D3144" s="9" t="s">
        <v>1852</v>
      </c>
      <c r="I3144" s="44"/>
    </row>
    <row r="3145" ht="19.947476196289063" customHeight="1">
      <c r="B3145" s="40"/>
      <c r="C3145" s="3" t="s">
        <v>818</v>
      </c>
      <c r="D3145" s="9" t="s">
        <v>1853</v>
      </c>
      <c r="I3145" s="44"/>
    </row>
    <row r="3146" ht="19.947476196289063" customHeight="1">
      <c r="B3146" s="40"/>
      <c r="C3146" s="3" t="s">
        <v>1854</v>
      </c>
      <c r="D3146" s="9" t="s">
        <v>1855</v>
      </c>
      <c r="I3146" s="44"/>
    </row>
    <row r="3147">
      <c r="B3147" s="40"/>
      <c r="I3147" s="44"/>
    </row>
    <row r="3148">
      <c r="B3148" s="40"/>
      <c r="C3148" s="34" t="s">
        <v>60</v>
      </c>
      <c r="I3148" s="44"/>
    </row>
    <row r="3149">
      <c r="B3149" s="40"/>
      <c r="I3149" s="44"/>
    </row>
    <row r="3150" ht="19.947476196289063" customHeight="1">
      <c r="B3150" s="41" t="s">
        <v>1856</v>
      </c>
      <c r="C3150" s="33" t="str">
        <f>HYPERLINK("#'Json-dokumentation'!A3263", "Element av typen 'BPS'")</f>
        <v>Element av typen 'BPS'</v>
      </c>
      <c r="D3150" s="31" t="s">
        <v>1857</v>
      </c>
      <c r="E3150" s="30"/>
      <c r="F3150" s="30"/>
      <c r="G3150" s="30"/>
      <c r="H3150" s="30"/>
      <c r="I3150" s="45"/>
    </row>
    <row r="3151">
      <c r="B3151" s="40"/>
      <c r="C3151" s="34" t="s">
        <v>60</v>
      </c>
      <c r="I3151" s="44"/>
    </row>
    <row r="3152">
      <c r="B3152" s="40"/>
      <c r="I3152" s="44"/>
    </row>
    <row r="3153" ht="34.413623046875" customHeight="1">
      <c r="B3153" s="41" t="s">
        <v>1858</v>
      </c>
      <c r="C3153" s="33" t="str">
        <f>HYPERLINK("#'Json-dokumentation'!A3300", "Element av typen 'CPOT'")</f>
        <v>Element av typen 'CPOT'</v>
      </c>
      <c r="D3153" s="31" t="s">
        <v>1859</v>
      </c>
      <c r="E3153" s="30"/>
      <c r="F3153" s="30"/>
      <c r="G3153" s="30"/>
      <c r="H3153" s="30"/>
      <c r="I3153" s="45"/>
    </row>
    <row r="3154">
      <c r="B3154" s="40"/>
      <c r="C3154" s="34" t="s">
        <v>60</v>
      </c>
      <c r="I3154" s="44"/>
    </row>
    <row r="3155">
      <c r="B3155" s="40"/>
      <c r="I3155" s="44"/>
    </row>
    <row r="3156" ht="19.947476196289063" customHeight="1">
      <c r="B3156" s="41" t="s">
        <v>2266</v>
      </c>
      <c r="C3156" s="32" t="s">
        <v>49</v>
      </c>
      <c r="D3156" s="31" t="s">
        <v>2267</v>
      </c>
      <c r="E3156" s="30"/>
      <c r="F3156" s="30"/>
      <c r="G3156" s="30"/>
      <c r="H3156" s="30"/>
      <c r="I3156" s="45"/>
    </row>
    <row r="3157" ht="19.947476196289063" customHeight="1">
      <c r="B3157" s="40"/>
      <c r="C3157" s="3" t="s">
        <v>1868</v>
      </c>
      <c r="D3157" s="9" t="s">
        <v>1869</v>
      </c>
      <c r="I3157" s="44"/>
    </row>
    <row r="3158" ht="19.947476196289063" customHeight="1">
      <c r="B3158" s="40"/>
      <c r="C3158" s="3" t="s">
        <v>296</v>
      </c>
      <c r="D3158" s="9" t="s">
        <v>1870</v>
      </c>
      <c r="I3158" s="44"/>
    </row>
    <row r="3159">
      <c r="B3159" s="40"/>
      <c r="I3159" s="44"/>
    </row>
    <row r="3160">
      <c r="B3160" s="40"/>
      <c r="C3160" s="34" t="s">
        <v>60</v>
      </c>
      <c r="I3160" s="44"/>
    </row>
    <row r="3161">
      <c r="B3161" s="42"/>
      <c r="C3161" s="38"/>
      <c r="D3161" s="38"/>
      <c r="E3161" s="38"/>
      <c r="F3161" s="38"/>
      <c r="G3161" s="38"/>
      <c r="H3161" s="38"/>
      <c r="I3161" s="46"/>
    </row>
    <row r="3162"/>
    <row r="3163"/>
    <row r="3164"/>
    <row r="3165" ht="19.947476196289063" customHeight="1">
      <c r="A3165" s="9" t="s">
        <v>41</v>
      </c>
    </row>
    <row r="3166">
      <c r="A3166" s="28" t="s">
        <v>2268</v>
      </c>
      <c r="B3166" s="4" t="s">
        <v>47</v>
      </c>
    </row>
    <row r="3167" ht="19.947476196289063" customHeight="1">
      <c r="B3167" s="39" t="s">
        <v>2269</v>
      </c>
      <c r="C3167" s="35" t="s">
        <v>49</v>
      </c>
      <c r="D3167" s="36" t="s">
        <v>2270</v>
      </c>
      <c r="E3167" s="37"/>
      <c r="F3167" s="37"/>
      <c r="G3167" s="37"/>
      <c r="H3167" s="37"/>
      <c r="I3167" s="43"/>
    </row>
    <row r="3168" ht="19.947476196289063" customHeight="1">
      <c r="B3168" s="40"/>
      <c r="C3168" s="3" t="s">
        <v>2271</v>
      </c>
      <c r="D3168" s="9" t="s">
        <v>2272</v>
      </c>
      <c r="I3168" s="44"/>
    </row>
    <row r="3169" ht="34.413623046875" customHeight="1">
      <c r="B3169" s="40"/>
      <c r="C3169" s="3" t="s">
        <v>2273</v>
      </c>
      <c r="D3169" s="9" t="s">
        <v>2274</v>
      </c>
      <c r="I3169" s="44"/>
    </row>
    <row r="3170" ht="34.413623046875" customHeight="1">
      <c r="B3170" s="40"/>
      <c r="C3170" s="3" t="s">
        <v>2275</v>
      </c>
      <c r="D3170" s="9" t="s">
        <v>2276</v>
      </c>
      <c r="I3170" s="44"/>
    </row>
    <row r="3171">
      <c r="B3171" s="40"/>
      <c r="I3171" s="44"/>
    </row>
    <row r="3172">
      <c r="B3172" s="40"/>
      <c r="C3172" s="7" t="s">
        <v>55</v>
      </c>
      <c r="I3172" s="44"/>
    </row>
    <row r="3173">
      <c r="B3173" s="40"/>
      <c r="I3173" s="44"/>
    </row>
    <row r="3174" ht="19.947476196289063" customHeight="1">
      <c r="B3174" s="41" t="s">
        <v>2277</v>
      </c>
      <c r="C3174" s="32" t="s">
        <v>49</v>
      </c>
      <c r="D3174" s="31" t="s">
        <v>2278</v>
      </c>
      <c r="E3174" s="30"/>
      <c r="F3174" s="30"/>
      <c r="G3174" s="30"/>
      <c r="H3174" s="30"/>
      <c r="I3174" s="45"/>
    </row>
    <row r="3175" ht="19.947476196289063" customHeight="1">
      <c r="B3175" s="40"/>
      <c r="C3175" s="3" t="s">
        <v>2271</v>
      </c>
      <c r="D3175" s="9" t="s">
        <v>2272</v>
      </c>
      <c r="I3175" s="44"/>
    </row>
    <row r="3176" ht="34.413623046875" customHeight="1">
      <c r="B3176" s="40"/>
      <c r="C3176" s="3" t="s">
        <v>2273</v>
      </c>
      <c r="D3176" s="9" t="s">
        <v>2274</v>
      </c>
      <c r="I3176" s="44"/>
    </row>
    <row r="3177" ht="34.413623046875" customHeight="1">
      <c r="B3177" s="40"/>
      <c r="C3177" s="3" t="s">
        <v>2275</v>
      </c>
      <c r="D3177" s="9" t="s">
        <v>2276</v>
      </c>
      <c r="I3177" s="44"/>
    </row>
    <row r="3178">
      <c r="B3178" s="40"/>
      <c r="I3178" s="44"/>
    </row>
    <row r="3179">
      <c r="B3179" s="40"/>
      <c r="C3179" s="7" t="s">
        <v>55</v>
      </c>
      <c r="I3179" s="44"/>
    </row>
    <row r="3180">
      <c r="B3180" s="40"/>
      <c r="I3180" s="44"/>
    </row>
    <row r="3181" ht="19.947476196289063" customHeight="1">
      <c r="B3181" s="41" t="s">
        <v>2279</v>
      </c>
      <c r="C3181" s="32" t="s">
        <v>49</v>
      </c>
      <c r="D3181" s="31" t="s">
        <v>2280</v>
      </c>
      <c r="E3181" s="30"/>
      <c r="F3181" s="30"/>
      <c r="G3181" s="30"/>
      <c r="H3181" s="30"/>
      <c r="I3181" s="45"/>
    </row>
    <row r="3182" ht="19.947476196289063" customHeight="1">
      <c r="B3182" s="40"/>
      <c r="C3182" s="3" t="s">
        <v>2271</v>
      </c>
      <c r="D3182" s="9" t="s">
        <v>2272</v>
      </c>
      <c r="I3182" s="44"/>
    </row>
    <row r="3183" ht="34.413623046875" customHeight="1">
      <c r="B3183" s="40"/>
      <c r="C3183" s="3" t="s">
        <v>2273</v>
      </c>
      <c r="D3183" s="9" t="s">
        <v>2274</v>
      </c>
      <c r="I3183" s="44"/>
    </row>
    <row r="3184" ht="34.413623046875" customHeight="1">
      <c r="B3184" s="40"/>
      <c r="C3184" s="3" t="s">
        <v>2275</v>
      </c>
      <c r="D3184" s="9" t="s">
        <v>2276</v>
      </c>
      <c r="I3184" s="44"/>
    </row>
    <row r="3185">
      <c r="B3185" s="40"/>
      <c r="I3185" s="44"/>
    </row>
    <row r="3186">
      <c r="B3186" s="40"/>
      <c r="C3186" s="7" t="s">
        <v>55</v>
      </c>
      <c r="I3186" s="44"/>
    </row>
    <row r="3187">
      <c r="B3187" s="40"/>
      <c r="I3187" s="44"/>
    </row>
    <row r="3188" ht="19.947476196289063" customHeight="1">
      <c r="B3188" s="41" t="s">
        <v>2281</v>
      </c>
      <c r="C3188" s="32" t="s">
        <v>49</v>
      </c>
      <c r="D3188" s="31" t="s">
        <v>2282</v>
      </c>
      <c r="E3188" s="30"/>
      <c r="F3188" s="30"/>
      <c r="G3188" s="30"/>
      <c r="H3188" s="30"/>
      <c r="I3188" s="45"/>
    </row>
    <row r="3189" ht="19.947476196289063" customHeight="1">
      <c r="B3189" s="40"/>
      <c r="C3189" s="3" t="s">
        <v>2271</v>
      </c>
      <c r="D3189" s="9" t="s">
        <v>2272</v>
      </c>
      <c r="I3189" s="44"/>
    </row>
    <row r="3190" ht="34.413623046875" customHeight="1">
      <c r="B3190" s="40"/>
      <c r="C3190" s="3" t="s">
        <v>2273</v>
      </c>
      <c r="D3190" s="9" t="s">
        <v>2274</v>
      </c>
      <c r="I3190" s="44"/>
    </row>
    <row r="3191" ht="34.413623046875" customHeight="1">
      <c r="B3191" s="40"/>
      <c r="C3191" s="3" t="s">
        <v>2275</v>
      </c>
      <c r="D3191" s="9" t="s">
        <v>2276</v>
      </c>
      <c r="I3191" s="44"/>
    </row>
    <row r="3192">
      <c r="B3192" s="40"/>
      <c r="I3192" s="44"/>
    </row>
    <row r="3193">
      <c r="B3193" s="40"/>
      <c r="C3193" s="7" t="s">
        <v>55</v>
      </c>
      <c r="I3193" s="44"/>
    </row>
    <row r="3194">
      <c r="B3194" s="40"/>
      <c r="I3194" s="44"/>
    </row>
    <row r="3195" ht="19.947476196289063" customHeight="1">
      <c r="B3195" s="41" t="s">
        <v>2283</v>
      </c>
      <c r="C3195" s="32" t="s">
        <v>49</v>
      </c>
      <c r="D3195" s="31" t="s">
        <v>2284</v>
      </c>
      <c r="E3195" s="30"/>
      <c r="F3195" s="30"/>
      <c r="G3195" s="30"/>
      <c r="H3195" s="30"/>
      <c r="I3195" s="45"/>
    </row>
    <row r="3196" ht="19.947476196289063" customHeight="1">
      <c r="B3196" s="40"/>
      <c r="C3196" s="3" t="s">
        <v>2271</v>
      </c>
      <c r="D3196" s="9" t="s">
        <v>2272</v>
      </c>
      <c r="I3196" s="44"/>
    </row>
    <row r="3197" ht="34.413623046875" customHeight="1">
      <c r="B3197" s="40"/>
      <c r="C3197" s="3" t="s">
        <v>2273</v>
      </c>
      <c r="D3197" s="9" t="s">
        <v>2274</v>
      </c>
      <c r="I3197" s="44"/>
    </row>
    <row r="3198" ht="34.413623046875" customHeight="1">
      <c r="B3198" s="40"/>
      <c r="C3198" s="3" t="s">
        <v>2275</v>
      </c>
      <c r="D3198" s="9" t="s">
        <v>2276</v>
      </c>
      <c r="I3198" s="44"/>
    </row>
    <row r="3199">
      <c r="B3199" s="40"/>
      <c r="I3199" s="44"/>
    </row>
    <row r="3200">
      <c r="B3200" s="40"/>
      <c r="C3200" s="7" t="s">
        <v>55</v>
      </c>
      <c r="I3200" s="44"/>
    </row>
    <row r="3201">
      <c r="B3201" s="42"/>
      <c r="C3201" s="38"/>
      <c r="D3201" s="38"/>
      <c r="E3201" s="38"/>
      <c r="F3201" s="38"/>
      <c r="G3201" s="38"/>
      <c r="H3201" s="38"/>
      <c r="I3201" s="46"/>
    </row>
    <row r="3202"/>
    <row r="3203"/>
    <row r="3204"/>
    <row r="3205" ht="19.947476196289063" customHeight="1">
      <c r="A3205" s="9" t="s">
        <v>42</v>
      </c>
    </row>
    <row r="3206">
      <c r="A3206" s="28" t="s">
        <v>2285</v>
      </c>
      <c r="B3206" s="4" t="s">
        <v>47</v>
      </c>
    </row>
    <row r="3207" ht="19.947476196289063" customHeight="1">
      <c r="B3207" s="39" t="s">
        <v>2286</v>
      </c>
      <c r="C3207" s="56" t="s">
        <v>219</v>
      </c>
      <c r="D3207" s="36" t="s">
        <v>2287</v>
      </c>
      <c r="E3207" s="37"/>
      <c r="F3207" s="37"/>
      <c r="G3207" s="37"/>
      <c r="H3207" s="37"/>
      <c r="I3207" s="43"/>
    </row>
    <row r="3208">
      <c r="B3208" s="40"/>
      <c r="C3208" s="3" t="s">
        <v>221</v>
      </c>
      <c r="I3208" s="44"/>
    </row>
    <row r="3209">
      <c r="B3209" s="40"/>
      <c r="I3209" s="44"/>
    </row>
    <row r="3210">
      <c r="B3210" s="40"/>
      <c r="C3210" s="7" t="s">
        <v>55</v>
      </c>
      <c r="I3210" s="44"/>
    </row>
    <row r="3211">
      <c r="B3211" s="40"/>
      <c r="I3211" s="44"/>
    </row>
    <row r="3212" ht="19.947476196289063" customHeight="1">
      <c r="B3212" s="41" t="s">
        <v>2288</v>
      </c>
      <c r="C3212" s="32" t="s">
        <v>475</v>
      </c>
      <c r="D3212" s="31" t="s">
        <v>2289</v>
      </c>
      <c r="E3212" s="30"/>
      <c r="F3212" s="30"/>
      <c r="G3212" s="30"/>
      <c r="H3212" s="30"/>
      <c r="I3212" s="45"/>
    </row>
    <row r="3213" ht="19.947476196289063" customHeight="1">
      <c r="B3213" s="40"/>
      <c r="C3213" s="3" t="s">
        <v>1411</v>
      </c>
      <c r="D3213" s="9" t="s">
        <v>2290</v>
      </c>
      <c r="I3213" s="44"/>
    </row>
    <row r="3214" ht="19.947476196289063" customHeight="1">
      <c r="B3214" s="40"/>
      <c r="C3214" s="3" t="s">
        <v>1409</v>
      </c>
      <c r="D3214" s="9" t="s">
        <v>2291</v>
      </c>
      <c r="I3214" s="44"/>
    </row>
    <row r="3215" ht="19.947476196289063" customHeight="1">
      <c r="B3215" s="40"/>
      <c r="C3215" s="3" t="s">
        <v>1245</v>
      </c>
      <c r="D3215" s="9" t="s">
        <v>2292</v>
      </c>
      <c r="I3215" s="44"/>
    </row>
    <row r="3216">
      <c r="B3216" s="40"/>
      <c r="I3216" s="44"/>
    </row>
    <row r="3217">
      <c r="B3217" s="40"/>
      <c r="C3217" s="7" t="s">
        <v>55</v>
      </c>
      <c r="I3217" s="44"/>
    </row>
    <row r="3218">
      <c r="B3218" s="42"/>
      <c r="C3218" s="38"/>
      <c r="D3218" s="38"/>
      <c r="E3218" s="38"/>
      <c r="F3218" s="38"/>
      <c r="G3218" s="38"/>
      <c r="H3218" s="38"/>
      <c r="I3218" s="46"/>
    </row>
    <row r="3219"/>
    <row r="3220"/>
    <row r="3221"/>
    <row r="3222" ht="19.947476196289063" customHeight="1">
      <c r="A3222" s="9" t="s">
        <v>43</v>
      </c>
    </row>
    <row r="3223">
      <c r="A3223" s="28" t="s">
        <v>2293</v>
      </c>
      <c r="B3223" s="4" t="s">
        <v>47</v>
      </c>
    </row>
    <row r="3224" ht="19.947476196289063" customHeight="1">
      <c r="B3224" s="39" t="s">
        <v>2286</v>
      </c>
      <c r="C3224" s="56" t="s">
        <v>219</v>
      </c>
      <c r="D3224" s="36" t="s">
        <v>2294</v>
      </c>
      <c r="E3224" s="37"/>
      <c r="F3224" s="37"/>
      <c r="G3224" s="37"/>
      <c r="H3224" s="37"/>
      <c r="I3224" s="43"/>
    </row>
    <row r="3225">
      <c r="B3225" s="40"/>
      <c r="C3225" s="3" t="s">
        <v>221</v>
      </c>
      <c r="I3225" s="44"/>
    </row>
    <row r="3226">
      <c r="B3226" s="40"/>
      <c r="I3226" s="44"/>
    </row>
    <row r="3227">
      <c r="B3227" s="40"/>
      <c r="C3227" s="7" t="s">
        <v>55</v>
      </c>
      <c r="I3227" s="44"/>
    </row>
    <row r="3228">
      <c r="B3228" s="40"/>
      <c r="I3228" s="44"/>
    </row>
    <row r="3229" ht="19.947476196289063" customHeight="1">
      <c r="B3229" s="41" t="s">
        <v>2288</v>
      </c>
      <c r="C3229" s="32" t="s">
        <v>475</v>
      </c>
      <c r="D3229" s="31" t="s">
        <v>2295</v>
      </c>
      <c r="E3229" s="30"/>
      <c r="F3229" s="30"/>
      <c r="G3229" s="30"/>
      <c r="H3229" s="30"/>
      <c r="I3229" s="45"/>
    </row>
    <row r="3230" ht="19.947476196289063" customHeight="1">
      <c r="B3230" s="40"/>
      <c r="C3230" s="3" t="s">
        <v>1245</v>
      </c>
      <c r="D3230" s="9" t="s">
        <v>1246</v>
      </c>
      <c r="I3230" s="44"/>
    </row>
    <row r="3231" ht="19.947476196289063" customHeight="1">
      <c r="B3231" s="40"/>
      <c r="C3231" s="3" t="s">
        <v>1247</v>
      </c>
      <c r="D3231" s="9" t="s">
        <v>1248</v>
      </c>
      <c r="I3231" s="44"/>
    </row>
    <row r="3232" ht="19.947476196289063" customHeight="1">
      <c r="B3232" s="40"/>
      <c r="C3232" s="3" t="s">
        <v>466</v>
      </c>
      <c r="D3232" s="9" t="s">
        <v>1249</v>
      </c>
      <c r="I3232" s="44"/>
    </row>
    <row r="3233">
      <c r="B3233" s="40"/>
      <c r="I3233" s="44"/>
    </row>
    <row r="3234">
      <c r="B3234" s="40"/>
      <c r="C3234" s="7" t="s">
        <v>55</v>
      </c>
      <c r="I3234" s="44"/>
    </row>
    <row r="3235">
      <c r="B3235" s="42"/>
      <c r="C3235" s="38"/>
      <c r="D3235" s="38"/>
      <c r="E3235" s="38"/>
      <c r="F3235" s="38"/>
      <c r="G3235" s="38"/>
      <c r="H3235" s="38"/>
      <c r="I3235" s="46"/>
    </row>
    <row r="3236"/>
    <row r="3237"/>
    <row r="3238"/>
    <row r="3239" ht="19.947476196289063" customHeight="1">
      <c r="A3239" s="9" t="s">
        <v>44</v>
      </c>
    </row>
    <row r="3240">
      <c r="A3240" s="28" t="s">
        <v>2296</v>
      </c>
      <c r="B3240" s="4" t="s">
        <v>47</v>
      </c>
    </row>
    <row r="3241" ht="19.947476196289063" customHeight="1">
      <c r="B3241" s="39" t="s">
        <v>2297</v>
      </c>
      <c r="C3241" s="56" t="s">
        <v>219</v>
      </c>
      <c r="D3241" s="36" t="s">
        <v>2298</v>
      </c>
      <c r="E3241" s="37"/>
      <c r="F3241" s="37"/>
      <c r="G3241" s="37"/>
      <c r="H3241" s="37"/>
      <c r="I3241" s="43"/>
    </row>
    <row r="3242">
      <c r="B3242" s="40"/>
      <c r="C3242" s="3" t="s">
        <v>221</v>
      </c>
      <c r="I3242" s="44"/>
    </row>
    <row r="3243">
      <c r="B3243" s="40"/>
      <c r="I3243" s="44"/>
    </row>
    <row r="3244">
      <c r="B3244" s="40"/>
      <c r="C3244" s="7" t="s">
        <v>55</v>
      </c>
      <c r="I3244" s="44"/>
    </row>
    <row r="3245">
      <c r="B3245" s="40"/>
      <c r="I3245" s="44"/>
    </row>
    <row r="3246" ht="63.34591064453125" customHeight="1">
      <c r="B3246" s="41" t="s">
        <v>2189</v>
      </c>
      <c r="C3246" s="32" t="s">
        <v>2190</v>
      </c>
      <c r="D3246" s="31" t="s">
        <v>2299</v>
      </c>
      <c r="E3246" s="30"/>
      <c r="F3246" s="30"/>
      <c r="G3246" s="30"/>
      <c r="H3246" s="30"/>
      <c r="I3246" s="45"/>
    </row>
    <row r="3247" ht="19.947476196289063" customHeight="1">
      <c r="B3247" s="40"/>
      <c r="C3247" s="3" t="s">
        <v>1418</v>
      </c>
      <c r="D3247" s="9" t="s">
        <v>2300</v>
      </c>
      <c r="I3247" s="44"/>
    </row>
    <row r="3248" ht="19.947476196289063" customHeight="1">
      <c r="B3248" s="40"/>
      <c r="C3248" s="3" t="s">
        <v>2193</v>
      </c>
      <c r="D3248" s="9" t="s">
        <v>2301</v>
      </c>
      <c r="I3248" s="44"/>
    </row>
    <row r="3249" ht="34.413623046875" customHeight="1">
      <c r="B3249" s="40"/>
      <c r="C3249" s="3" t="s">
        <v>2195</v>
      </c>
      <c r="D3249" s="9" t="s">
        <v>2196</v>
      </c>
      <c r="I3249" s="44"/>
    </row>
    <row r="3250" ht="19.947476196289063" customHeight="1">
      <c r="B3250" s="40"/>
      <c r="C3250" s="3" t="s">
        <v>2197</v>
      </c>
      <c r="D3250" s="9" t="s">
        <v>2198</v>
      </c>
      <c r="I3250" s="44"/>
    </row>
    <row r="3251" ht="19.947476196289063" customHeight="1">
      <c r="B3251" s="40"/>
      <c r="C3251" s="3" t="s">
        <v>1288</v>
      </c>
      <c r="D3251" s="9" t="s">
        <v>2302</v>
      </c>
      <c r="I3251" s="44"/>
    </row>
    <row r="3252" ht="19.947476196289063" customHeight="1">
      <c r="B3252" s="40"/>
      <c r="C3252" s="3" t="s">
        <v>2202</v>
      </c>
      <c r="D3252" s="9" t="s">
        <v>2203</v>
      </c>
      <c r="I3252" s="44"/>
    </row>
    <row r="3253" ht="34.413623046875" customHeight="1">
      <c r="B3253" s="40"/>
      <c r="C3253" s="3" t="s">
        <v>2199</v>
      </c>
      <c r="D3253" s="9" t="s">
        <v>2200</v>
      </c>
      <c r="I3253" s="44"/>
    </row>
    <row r="3254" ht="34.413623046875" customHeight="1">
      <c r="B3254" s="40"/>
      <c r="C3254" s="3" t="s">
        <v>1049</v>
      </c>
      <c r="D3254" s="9" t="s">
        <v>2303</v>
      </c>
      <c r="I3254" s="44"/>
    </row>
    <row r="3255" ht="19.947476196289063" customHeight="1">
      <c r="B3255" s="40"/>
      <c r="C3255" s="3" t="s">
        <v>522</v>
      </c>
      <c r="D3255" s="9" t="s">
        <v>2304</v>
      </c>
      <c r="I3255" s="44"/>
    </row>
    <row r="3256">
      <c r="B3256" s="40"/>
      <c r="I3256" s="44"/>
    </row>
    <row r="3257">
      <c r="B3257" s="40"/>
      <c r="C3257" s="34" t="s">
        <v>60</v>
      </c>
      <c r="I3257" s="44"/>
    </row>
    <row r="3258">
      <c r="B3258" s="42"/>
      <c r="C3258" s="38"/>
      <c r="D3258" s="38"/>
      <c r="E3258" s="38"/>
      <c r="F3258" s="38"/>
      <c r="G3258" s="38"/>
      <c r="H3258" s="38"/>
      <c r="I3258" s="46"/>
    </row>
    <row r="3259"/>
    <row r="3260"/>
    <row r="3261"/>
    <row r="3262" ht="19.947476196289063" customHeight="1">
      <c r="A3262" s="9" t="s">
        <v>38</v>
      </c>
    </row>
    <row r="3263">
      <c r="A3263" s="28" t="s">
        <v>2215</v>
      </c>
      <c r="B3263" s="4" t="s">
        <v>47</v>
      </c>
    </row>
    <row r="3264" ht="19.947476196289063" customHeight="1">
      <c r="B3264" s="39" t="s">
        <v>2216</v>
      </c>
      <c r="C3264" s="35" t="s">
        <v>49</v>
      </c>
      <c r="D3264" s="36" t="s">
        <v>2217</v>
      </c>
      <c r="E3264" s="37"/>
      <c r="F3264" s="37"/>
      <c r="G3264" s="37"/>
      <c r="H3264" s="37"/>
      <c r="I3264" s="43"/>
    </row>
    <row r="3265" ht="19.947476196289063" customHeight="1">
      <c r="B3265" s="40"/>
      <c r="C3265" s="3" t="s">
        <v>646</v>
      </c>
      <c r="D3265" s="9" t="s">
        <v>2218</v>
      </c>
      <c r="I3265" s="44"/>
    </row>
    <row r="3266" ht="19.947476196289063" customHeight="1">
      <c r="B3266" s="40"/>
      <c r="C3266" s="3" t="s">
        <v>648</v>
      </c>
      <c r="D3266" s="9" t="s">
        <v>2219</v>
      </c>
      <c r="I3266" s="44"/>
    </row>
    <row r="3267" ht="19.947476196289063" customHeight="1">
      <c r="B3267" s="40"/>
      <c r="C3267" s="3" t="s">
        <v>650</v>
      </c>
      <c r="D3267" s="9" t="s">
        <v>2220</v>
      </c>
      <c r="I3267" s="44"/>
    </row>
    <row r="3268" ht="19.947476196289063" customHeight="1">
      <c r="B3268" s="40"/>
      <c r="C3268" s="3" t="s">
        <v>652</v>
      </c>
      <c r="D3268" s="9" t="s">
        <v>2221</v>
      </c>
      <c r="I3268" s="44"/>
    </row>
    <row r="3269">
      <c r="B3269" s="40"/>
      <c r="I3269" s="44"/>
    </row>
    <row r="3270">
      <c r="B3270" s="40"/>
      <c r="C3270" s="7" t="s">
        <v>55</v>
      </c>
      <c r="I3270" s="44"/>
    </row>
    <row r="3271">
      <c r="B3271" s="40"/>
      <c r="I3271" s="44"/>
    </row>
    <row r="3272" ht="19.947476196289063" customHeight="1">
      <c r="B3272" s="41" t="s">
        <v>2222</v>
      </c>
      <c r="C3272" s="32" t="s">
        <v>49</v>
      </c>
      <c r="D3272" s="31" t="s">
        <v>2223</v>
      </c>
      <c r="E3272" s="30"/>
      <c r="F3272" s="30"/>
      <c r="G3272" s="30"/>
      <c r="H3272" s="30"/>
      <c r="I3272" s="45"/>
    </row>
    <row r="3273" ht="19.947476196289063" customHeight="1">
      <c r="B3273" s="40"/>
      <c r="C3273" s="3" t="s">
        <v>646</v>
      </c>
      <c r="D3273" s="9" t="s">
        <v>2224</v>
      </c>
      <c r="I3273" s="44"/>
    </row>
    <row r="3274" ht="19.947476196289063" customHeight="1">
      <c r="B3274" s="40"/>
      <c r="C3274" s="3" t="s">
        <v>648</v>
      </c>
      <c r="D3274" s="9" t="s">
        <v>2225</v>
      </c>
      <c r="I3274" s="44"/>
    </row>
    <row r="3275" ht="19.947476196289063" customHeight="1">
      <c r="B3275" s="40"/>
      <c r="C3275" s="3" t="s">
        <v>650</v>
      </c>
      <c r="D3275" s="9" t="s">
        <v>2226</v>
      </c>
      <c r="I3275" s="44"/>
    </row>
    <row r="3276" ht="19.947476196289063" customHeight="1">
      <c r="B3276" s="40"/>
      <c r="C3276" s="3" t="s">
        <v>652</v>
      </c>
      <c r="D3276" s="9" t="s">
        <v>2227</v>
      </c>
      <c r="I3276" s="44"/>
    </row>
    <row r="3277">
      <c r="B3277" s="40"/>
      <c r="I3277" s="44"/>
    </row>
    <row r="3278">
      <c r="B3278" s="40"/>
      <c r="C3278" s="7" t="s">
        <v>55</v>
      </c>
      <c r="I3278" s="44"/>
    </row>
    <row r="3279">
      <c r="B3279" s="40"/>
      <c r="I3279" s="44"/>
    </row>
    <row r="3280" ht="19.947476196289063" customHeight="1">
      <c r="B3280" s="41" t="s">
        <v>2228</v>
      </c>
      <c r="C3280" s="32" t="s">
        <v>49</v>
      </c>
      <c r="D3280" s="31" t="s">
        <v>2229</v>
      </c>
      <c r="E3280" s="30"/>
      <c r="F3280" s="30"/>
      <c r="G3280" s="30"/>
      <c r="H3280" s="30"/>
      <c r="I3280" s="45"/>
    </row>
    <row r="3281" ht="19.947476196289063" customHeight="1">
      <c r="B3281" s="40"/>
      <c r="C3281" s="3" t="s">
        <v>646</v>
      </c>
      <c r="D3281" s="9" t="s">
        <v>2230</v>
      </c>
      <c r="I3281" s="44"/>
    </row>
    <row r="3282" ht="19.947476196289063" customHeight="1">
      <c r="B3282" s="40"/>
      <c r="C3282" s="3" t="s">
        <v>648</v>
      </c>
      <c r="D3282" s="9" t="s">
        <v>2231</v>
      </c>
      <c r="I3282" s="44"/>
    </row>
    <row r="3283" ht="19.947476196289063" customHeight="1">
      <c r="B3283" s="40"/>
      <c r="C3283" s="3" t="s">
        <v>650</v>
      </c>
      <c r="D3283" s="9" t="s">
        <v>2232</v>
      </c>
      <c r="I3283" s="44"/>
    </row>
    <row r="3284" ht="19.947476196289063" customHeight="1">
      <c r="B3284" s="40"/>
      <c r="C3284" s="3" t="s">
        <v>652</v>
      </c>
      <c r="D3284" s="9" t="s">
        <v>2233</v>
      </c>
      <c r="I3284" s="44"/>
    </row>
    <row r="3285">
      <c r="B3285" s="40"/>
      <c r="I3285" s="44"/>
    </row>
    <row r="3286">
      <c r="B3286" s="40"/>
      <c r="C3286" s="34" t="s">
        <v>60</v>
      </c>
      <c r="I3286" s="44"/>
    </row>
    <row r="3287">
      <c r="B3287" s="40"/>
      <c r="I3287" s="44"/>
    </row>
    <row r="3288" ht="19.947476196289063" customHeight="1">
      <c r="B3288" s="41" t="s">
        <v>2234</v>
      </c>
      <c r="C3288" s="32" t="s">
        <v>49</v>
      </c>
      <c r="D3288" s="31" t="s">
        <v>2235</v>
      </c>
      <c r="E3288" s="30"/>
      <c r="F3288" s="30"/>
      <c r="G3288" s="30"/>
      <c r="H3288" s="30"/>
      <c r="I3288" s="45"/>
    </row>
    <row r="3289" ht="19.947476196289063" customHeight="1">
      <c r="B3289" s="40"/>
      <c r="C3289" s="3" t="s">
        <v>646</v>
      </c>
      <c r="D3289" s="9" t="s">
        <v>2236</v>
      </c>
      <c r="I3289" s="44"/>
    </row>
    <row r="3290" ht="19.947476196289063" customHeight="1">
      <c r="B3290" s="40"/>
      <c r="C3290" s="3" t="s">
        <v>648</v>
      </c>
      <c r="D3290" s="9" t="s">
        <v>2237</v>
      </c>
      <c r="I3290" s="44"/>
    </row>
    <row r="3291" ht="19.947476196289063" customHeight="1">
      <c r="B3291" s="40"/>
      <c r="C3291" s="3" t="s">
        <v>650</v>
      </c>
      <c r="D3291" s="9" t="s">
        <v>2238</v>
      </c>
      <c r="I3291" s="44"/>
    </row>
    <row r="3292" ht="34.413623046875" customHeight="1">
      <c r="B3292" s="40"/>
      <c r="C3292" s="3" t="s">
        <v>652</v>
      </c>
      <c r="D3292" s="9" t="s">
        <v>2239</v>
      </c>
      <c r="I3292" s="44"/>
    </row>
    <row r="3293">
      <c r="B3293" s="40"/>
      <c r="I3293" s="44"/>
    </row>
    <row r="3294">
      <c r="B3294" s="40"/>
      <c r="C3294" s="34" t="s">
        <v>60</v>
      </c>
      <c r="I3294" s="44"/>
    </row>
    <row r="3295">
      <c r="B3295" s="42"/>
      <c r="C3295" s="38"/>
      <c r="D3295" s="38"/>
      <c r="E3295" s="38"/>
      <c r="F3295" s="38"/>
      <c r="G3295" s="38"/>
      <c r="H3295" s="38"/>
      <c r="I3295" s="46"/>
    </row>
    <row r="3296"/>
    <row r="3297"/>
    <row r="3298"/>
    <row r="3299" ht="19.947476196289063" customHeight="1">
      <c r="A3299" s="9" t="s">
        <v>39</v>
      </c>
    </row>
    <row r="3300">
      <c r="A3300" s="28" t="s">
        <v>2240</v>
      </c>
      <c r="B3300" s="4" t="s">
        <v>47</v>
      </c>
    </row>
    <row r="3301" ht="19.947476196289063" customHeight="1">
      <c r="B3301" s="39" t="s">
        <v>2216</v>
      </c>
      <c r="C3301" s="35" t="s">
        <v>49</v>
      </c>
      <c r="D3301" s="36" t="s">
        <v>2241</v>
      </c>
      <c r="E3301" s="37"/>
      <c r="F3301" s="37"/>
      <c r="G3301" s="37"/>
      <c r="H3301" s="37"/>
      <c r="I3301" s="43"/>
    </row>
    <row r="3302" ht="48.879766845703124" customHeight="1">
      <c r="B3302" s="40"/>
      <c r="C3302" s="3" t="s">
        <v>840</v>
      </c>
      <c r="D3302" s="9" t="s">
        <v>2242</v>
      </c>
      <c r="I3302" s="44"/>
    </row>
    <row r="3303" ht="77.81205444335937" customHeight="1">
      <c r="B3303" s="40"/>
      <c r="C3303" s="3" t="s">
        <v>646</v>
      </c>
      <c r="D3303" s="9" t="s">
        <v>2243</v>
      </c>
      <c r="I3303" s="44"/>
    </row>
    <row r="3304" ht="77.81205444335937" customHeight="1">
      <c r="B3304" s="40"/>
      <c r="C3304" s="3" t="s">
        <v>648</v>
      </c>
      <c r="D3304" s="9" t="s">
        <v>2244</v>
      </c>
      <c r="I3304" s="44"/>
    </row>
    <row r="3305">
      <c r="B3305" s="40"/>
      <c r="I3305" s="44"/>
    </row>
    <row r="3306">
      <c r="B3306" s="40"/>
      <c r="C3306" s="7" t="s">
        <v>55</v>
      </c>
      <c r="I3306" s="44"/>
    </row>
    <row r="3307">
      <c r="B3307" s="40"/>
      <c r="I3307" s="44"/>
    </row>
    <row r="3308" ht="19.947476196289063" customHeight="1">
      <c r="B3308" s="41" t="s">
        <v>2245</v>
      </c>
      <c r="C3308" s="32" t="s">
        <v>49</v>
      </c>
      <c r="D3308" s="31" t="s">
        <v>2246</v>
      </c>
      <c r="E3308" s="30"/>
      <c r="F3308" s="30"/>
      <c r="G3308" s="30"/>
      <c r="H3308" s="30"/>
      <c r="I3308" s="45"/>
    </row>
    <row r="3309" ht="77.81205444335937" customHeight="1">
      <c r="B3309" s="40"/>
      <c r="C3309" s="3" t="s">
        <v>840</v>
      </c>
      <c r="D3309" s="9" t="s">
        <v>2247</v>
      </c>
      <c r="I3309" s="44"/>
    </row>
    <row r="3310" ht="63.34591064453125" customHeight="1">
      <c r="B3310" s="40"/>
      <c r="C3310" s="3" t="s">
        <v>646</v>
      </c>
      <c r="D3310" s="9" t="s">
        <v>2248</v>
      </c>
      <c r="I3310" s="44"/>
    </row>
    <row r="3311" ht="63.34591064453125" customHeight="1">
      <c r="B3311" s="40"/>
      <c r="C3311" s="3" t="s">
        <v>648</v>
      </c>
      <c r="D3311" s="9" t="s">
        <v>2249</v>
      </c>
      <c r="I3311" s="44"/>
    </row>
    <row r="3312">
      <c r="B3312" s="40"/>
      <c r="I3312" s="44"/>
    </row>
    <row r="3313">
      <c r="B3313" s="40"/>
      <c r="C3313" s="7" t="s">
        <v>55</v>
      </c>
      <c r="I3313" s="44"/>
    </row>
    <row r="3314">
      <c r="B3314" s="40"/>
      <c r="I3314" s="44"/>
    </row>
    <row r="3315" ht="19.947476196289063" customHeight="1">
      <c r="B3315" s="41" t="s">
        <v>2250</v>
      </c>
      <c r="C3315" s="32" t="s">
        <v>49</v>
      </c>
      <c r="D3315" s="31" t="s">
        <v>2251</v>
      </c>
      <c r="E3315" s="30"/>
      <c r="F3315" s="30"/>
      <c r="G3315" s="30"/>
      <c r="H3315" s="30"/>
      <c r="I3315" s="45"/>
    </row>
    <row r="3316" ht="48.879766845703124" customHeight="1">
      <c r="B3316" s="40"/>
      <c r="C3316" s="3" t="s">
        <v>840</v>
      </c>
      <c r="D3316" s="9" t="s">
        <v>2252</v>
      </c>
      <c r="I3316" s="44"/>
    </row>
    <row r="3317" ht="48.879766845703124" customHeight="1">
      <c r="B3317" s="40"/>
      <c r="C3317" s="3" t="s">
        <v>646</v>
      </c>
      <c r="D3317" s="9" t="s">
        <v>2253</v>
      </c>
      <c r="I3317" s="44"/>
    </row>
    <row r="3318" ht="48.879766845703124" customHeight="1">
      <c r="B3318" s="40"/>
      <c r="C3318" s="3" t="s">
        <v>648</v>
      </c>
      <c r="D3318" s="9" t="s">
        <v>2254</v>
      </c>
      <c r="I3318" s="44"/>
    </row>
    <row r="3319">
      <c r="B3319" s="40"/>
      <c r="I3319" s="44"/>
    </row>
    <row r="3320">
      <c r="B3320" s="40"/>
      <c r="C3320" s="34" t="s">
        <v>60</v>
      </c>
      <c r="I3320" s="44"/>
    </row>
    <row r="3321">
      <c r="B3321" s="40"/>
      <c r="I3321" s="44"/>
    </row>
    <row r="3322" ht="19.947476196289063" customHeight="1">
      <c r="B3322" s="41" t="s">
        <v>2255</v>
      </c>
      <c r="C3322" s="32" t="s">
        <v>49</v>
      </c>
      <c r="D3322" s="31" t="s">
        <v>2256</v>
      </c>
      <c r="E3322" s="30"/>
      <c r="F3322" s="30"/>
      <c r="G3322" s="30"/>
      <c r="H3322" s="30"/>
      <c r="I3322" s="45"/>
    </row>
    <row r="3323" ht="19.947476196289063" customHeight="1">
      <c r="B3323" s="40"/>
      <c r="C3323" s="3" t="s">
        <v>840</v>
      </c>
      <c r="D3323" s="9" t="s">
        <v>2257</v>
      </c>
      <c r="I3323" s="44"/>
    </row>
    <row r="3324" ht="19.947476196289063" customHeight="1">
      <c r="B3324" s="40"/>
      <c r="C3324" s="3" t="s">
        <v>646</v>
      </c>
      <c r="D3324" s="9" t="s">
        <v>2258</v>
      </c>
      <c r="I3324" s="44"/>
    </row>
    <row r="3325" ht="19.947476196289063" customHeight="1">
      <c r="B3325" s="40"/>
      <c r="C3325" s="3" t="s">
        <v>648</v>
      </c>
      <c r="D3325" s="9" t="s">
        <v>2259</v>
      </c>
      <c r="I3325" s="44"/>
    </row>
    <row r="3326">
      <c r="B3326" s="40"/>
      <c r="I3326" s="44"/>
    </row>
    <row r="3327">
      <c r="B3327" s="40"/>
      <c r="C3327" s="34" t="s">
        <v>60</v>
      </c>
      <c r="I3327" s="44"/>
    </row>
    <row r="3328">
      <c r="B3328" s="40"/>
      <c r="I3328" s="44"/>
    </row>
    <row r="3329" ht="48.879766845703124" customHeight="1">
      <c r="B3329" s="41" t="s">
        <v>2260</v>
      </c>
      <c r="C3329" s="32" t="s">
        <v>49</v>
      </c>
      <c r="D3329" s="31" t="s">
        <v>2261</v>
      </c>
      <c r="E3329" s="30"/>
      <c r="F3329" s="30"/>
      <c r="G3329" s="30"/>
      <c r="H3329" s="30"/>
      <c r="I3329" s="45"/>
    </row>
    <row r="3330" ht="48.879766845703124" customHeight="1">
      <c r="B3330" s="40"/>
      <c r="C3330" s="3" t="s">
        <v>840</v>
      </c>
      <c r="D3330" s="9" t="s">
        <v>2262</v>
      </c>
      <c r="I3330" s="44"/>
    </row>
    <row r="3331" ht="48.879766845703124" customHeight="1">
      <c r="B3331" s="40"/>
      <c r="C3331" s="3" t="s">
        <v>646</v>
      </c>
      <c r="D3331" s="9" t="s">
        <v>2263</v>
      </c>
      <c r="I3331" s="44"/>
    </row>
    <row r="3332" ht="63.34591064453125" customHeight="1">
      <c r="B3332" s="40"/>
      <c r="C3332" s="3" t="s">
        <v>648</v>
      </c>
      <c r="D3332" s="9" t="s">
        <v>2264</v>
      </c>
      <c r="I3332" s="44"/>
    </row>
    <row r="3333">
      <c r="B3333" s="40"/>
      <c r="I3333" s="44"/>
    </row>
    <row r="3334">
      <c r="B3334" s="40"/>
      <c r="C3334" s="7" t="s">
        <v>55</v>
      </c>
      <c r="I3334" s="44"/>
    </row>
    <row r="3335">
      <c r="B3335" s="42"/>
      <c r="C3335" s="38"/>
      <c r="D3335" s="38"/>
      <c r="E3335" s="38"/>
      <c r="F3335" s="38"/>
      <c r="G3335" s="38"/>
      <c r="H3335" s="38"/>
      <c r="I3335" s="46"/>
    </row>
    <row r="3336"/>
    <row r="3337"/>
    <row r="3338">
      <c r="A3338" s="4" t="s">
        <v>723</v>
      </c>
    </row>
    <row r="3339" ht="34.413623046875" customHeight="1">
      <c r="A3339" s="67" t="s">
        <v>2305</v>
      </c>
      <c r="B3339" s="47" t="s">
        <v>2306</v>
      </c>
      <c r="C3339" s="48"/>
      <c r="D3339" s="48"/>
      <c r="E3339" s="48"/>
      <c r="F3339" s="48"/>
      <c r="G3339" s="48"/>
      <c r="H3339" s="48"/>
      <c r="I3339" s="50"/>
    </row>
    <row r="3340"/>
    <row r="3341"/>
    <row r="3342"/>
    <row r="3343"/>
  </sheetData>
  <mergeCells>
    <mergeCell ref="A1:AD1"/>
    <mergeCell ref="A5:F5"/>
    <mergeCell ref="D7:I7"/>
    <mergeCell ref="D8:I8"/>
    <mergeCell ref="D9:I9"/>
    <mergeCell ref="C11:I11"/>
    <mergeCell ref="D13:I13"/>
    <mergeCell ref="C14:I14"/>
    <mergeCell ref="D16:I16"/>
    <mergeCell ref="C17:I17"/>
    <mergeCell ref="A22:I22"/>
    <mergeCell ref="D24:I24"/>
    <mergeCell ref="D25:I25"/>
    <mergeCell ref="D26:I26"/>
    <mergeCell ref="C28:I28"/>
    <mergeCell ref="D30:I30"/>
    <mergeCell ref="C33:I33"/>
    <mergeCell ref="D35:I35"/>
    <mergeCell ref="C37:I37"/>
    <mergeCell ref="D39:I39"/>
    <mergeCell ref="C41:I41"/>
    <mergeCell ref="D43:I43"/>
    <mergeCell ref="C45:I45"/>
    <mergeCell ref="C49:I49"/>
    <mergeCell ref="C52:I52"/>
    <mergeCell ref="C53:I53"/>
    <mergeCell ref="C54:I54"/>
    <mergeCell ref="C55:I55"/>
    <mergeCell ref="C56:I56"/>
    <mergeCell ref="A60:I60"/>
    <mergeCell ref="D62:I62"/>
    <mergeCell ref="C63:I63"/>
    <mergeCell ref="D65:I65"/>
    <mergeCell ref="C66:I66"/>
    <mergeCell ref="D68:I68"/>
    <mergeCell ref="C69:I69"/>
    <mergeCell ref="D71:I71"/>
    <mergeCell ref="C72:I72"/>
    <mergeCell ref="D74:I74"/>
    <mergeCell ref="C75:I75"/>
    <mergeCell ref="D77:I77"/>
    <mergeCell ref="C78:I78"/>
    <mergeCell ref="D80:I80"/>
    <mergeCell ref="C81:I81"/>
    <mergeCell ref="D83:I83"/>
    <mergeCell ref="C84:I84"/>
    <mergeCell ref="D86:I86"/>
    <mergeCell ref="C87:I87"/>
    <mergeCell ref="D89:I89"/>
    <mergeCell ref="C90:I90"/>
    <mergeCell ref="D92:I92"/>
    <mergeCell ref="C93:I93"/>
    <mergeCell ref="D95:I95"/>
    <mergeCell ref="C96:I96"/>
    <mergeCell ref="D98:I98"/>
    <mergeCell ref="C99:I99"/>
    <mergeCell ref="D101:I101"/>
    <mergeCell ref="C102:I102"/>
    <mergeCell ref="D104:I104"/>
    <mergeCell ref="C105:I105"/>
    <mergeCell ref="D107:I107"/>
    <mergeCell ref="C108:I108"/>
    <mergeCell ref="D110:I110"/>
    <mergeCell ref="C111:I111"/>
    <mergeCell ref="D113:I113"/>
    <mergeCell ref="C114:I114"/>
    <mergeCell ref="D116:I116"/>
    <mergeCell ref="C117:I117"/>
    <mergeCell ref="D119:I119"/>
    <mergeCell ref="C120:I120"/>
    <mergeCell ref="D122:I122"/>
    <mergeCell ref="C123:I123"/>
    <mergeCell ref="D125:I125"/>
    <mergeCell ref="C126:I126"/>
    <mergeCell ref="D128:I128"/>
    <mergeCell ref="C129:I129"/>
    <mergeCell ref="D131:I131"/>
    <mergeCell ref="C132:I132"/>
    <mergeCell ref="D134:I134"/>
    <mergeCell ref="C135:I135"/>
    <mergeCell ref="D137:I137"/>
    <mergeCell ref="C138:I138"/>
    <mergeCell ref="D140:I140"/>
    <mergeCell ref="C141:I141"/>
    <mergeCell ref="C145:I145"/>
    <mergeCell ref="C146:I146"/>
    <mergeCell ref="C147:I147"/>
    <mergeCell ref="C148:I148"/>
    <mergeCell ref="C149:I149"/>
    <mergeCell ref="A153:I153"/>
    <mergeCell ref="D155:I155"/>
    <mergeCell ref="D156:I156"/>
    <mergeCell ref="D157:I157"/>
    <mergeCell ref="D158:I158"/>
    <mergeCell ref="D159:I159"/>
    <mergeCell ref="C161:I161"/>
    <mergeCell ref="D163:I163"/>
    <mergeCell ref="C166:I166"/>
    <mergeCell ref="D168:I168"/>
    <mergeCell ref="D169:I169"/>
    <mergeCell ref="D170:I170"/>
    <mergeCell ref="D171:I171"/>
    <mergeCell ref="C173:I173"/>
    <mergeCell ref="D175:I175"/>
    <mergeCell ref="C177:I177"/>
    <mergeCell ref="D179:I179"/>
    <mergeCell ref="C182:I182"/>
    <mergeCell ref="D184:I184"/>
    <mergeCell ref="C187:I187"/>
    <mergeCell ref="D189:I189"/>
    <mergeCell ref="C192:I192"/>
    <mergeCell ref="C196:I196"/>
    <mergeCell ref="C197:I197"/>
    <mergeCell ref="C198:I198"/>
    <mergeCell ref="C201:I201"/>
    <mergeCell ref="C202:I202"/>
    <mergeCell ref="C203:I203"/>
    <mergeCell ref="C204:I204"/>
    <mergeCell ref="C205:I205"/>
    <mergeCell ref="C206:I206"/>
    <mergeCell ref="C207:I207"/>
    <mergeCell ref="A211:I211"/>
    <mergeCell ref="D213:I213"/>
    <mergeCell ref="C215:I215"/>
    <mergeCell ref="D217:I217"/>
    <mergeCell ref="C219:I219"/>
    <mergeCell ref="D221:I221"/>
    <mergeCell ref="C223:I223"/>
    <mergeCell ref="D225:I225"/>
    <mergeCell ref="C228:I228"/>
    <mergeCell ref="D230:I230"/>
    <mergeCell ref="C233:I233"/>
    <mergeCell ref="D235:I235"/>
    <mergeCell ref="D236:I236"/>
    <mergeCell ref="D237:I237"/>
    <mergeCell ref="D238:I238"/>
    <mergeCell ref="D239:I239"/>
    <mergeCell ref="D240:I240"/>
    <mergeCell ref="D241:I241"/>
    <mergeCell ref="D242:I242"/>
    <mergeCell ref="C244:I244"/>
    <mergeCell ref="D246:I246"/>
    <mergeCell ref="D247:I247"/>
    <mergeCell ref="D248:I248"/>
    <mergeCell ref="D249:I249"/>
    <mergeCell ref="D250:I250"/>
    <mergeCell ref="D251:I251"/>
    <mergeCell ref="D252:I252"/>
    <mergeCell ref="D253:I253"/>
    <mergeCell ref="D254:I254"/>
    <mergeCell ref="D255:I255"/>
    <mergeCell ref="D256:I256"/>
    <mergeCell ref="D257:I257"/>
    <mergeCell ref="D258:I258"/>
    <mergeCell ref="D259:I259"/>
    <mergeCell ref="C261:I261"/>
    <mergeCell ref="D263:I263"/>
    <mergeCell ref="D264:I264"/>
    <mergeCell ref="D265:I265"/>
    <mergeCell ref="D266:I266"/>
    <mergeCell ref="C268:I268"/>
    <mergeCell ref="D270:I270"/>
    <mergeCell ref="C273:I273"/>
    <mergeCell ref="D275:I275"/>
    <mergeCell ref="D276:I276"/>
    <mergeCell ref="D277:I277"/>
    <mergeCell ref="D278:I278"/>
    <mergeCell ref="C280:I280"/>
    <mergeCell ref="D282:I282"/>
    <mergeCell ref="C284:I284"/>
    <mergeCell ref="D286:I286"/>
    <mergeCell ref="D287:I287"/>
    <mergeCell ref="D288:I288"/>
    <mergeCell ref="D289:I289"/>
    <mergeCell ref="D290:I290"/>
    <mergeCell ref="D291:I291"/>
    <mergeCell ref="D292:I292"/>
    <mergeCell ref="D293:I293"/>
    <mergeCell ref="D294:I294"/>
    <mergeCell ref="C296:I296"/>
    <mergeCell ref="D298:I298"/>
    <mergeCell ref="D299:I299"/>
    <mergeCell ref="D300:I300"/>
    <mergeCell ref="D301:I301"/>
    <mergeCell ref="C303:I303"/>
    <mergeCell ref="D305:I305"/>
    <mergeCell ref="D306:I306"/>
    <mergeCell ref="D307:I307"/>
    <mergeCell ref="D308:I308"/>
    <mergeCell ref="C310:I310"/>
    <mergeCell ref="D312:I312"/>
    <mergeCell ref="C314:I314"/>
    <mergeCell ref="D316:I316"/>
    <mergeCell ref="D317:I317"/>
    <mergeCell ref="D318:I318"/>
    <mergeCell ref="D319:I319"/>
    <mergeCell ref="D320:I320"/>
    <mergeCell ref="D321:I321"/>
    <mergeCell ref="D322:I322"/>
    <mergeCell ref="D323:I323"/>
    <mergeCell ref="D324:I324"/>
    <mergeCell ref="D325:I325"/>
    <mergeCell ref="D326:I326"/>
    <mergeCell ref="D327:I327"/>
    <mergeCell ref="D328:I328"/>
    <mergeCell ref="D329:I329"/>
    <mergeCell ref="D330:I330"/>
    <mergeCell ref="D331:I331"/>
    <mergeCell ref="D332:I332"/>
    <mergeCell ref="D333:I333"/>
    <mergeCell ref="D334:I334"/>
    <mergeCell ref="D335:I335"/>
    <mergeCell ref="D336:I336"/>
    <mergeCell ref="D337:I337"/>
    <mergeCell ref="D338:I338"/>
    <mergeCell ref="D339:I339"/>
    <mergeCell ref="D340:I340"/>
    <mergeCell ref="D341:I341"/>
    <mergeCell ref="D342:I342"/>
    <mergeCell ref="D343:I343"/>
    <mergeCell ref="D344:I344"/>
    <mergeCell ref="D345:I345"/>
    <mergeCell ref="D346:I346"/>
    <mergeCell ref="D347:I347"/>
    <mergeCell ref="D348:I348"/>
    <mergeCell ref="D349:I349"/>
    <mergeCell ref="D350:I350"/>
    <mergeCell ref="D351:I351"/>
    <mergeCell ref="D352:I352"/>
    <mergeCell ref="D353:I353"/>
    <mergeCell ref="C355:I355"/>
    <mergeCell ref="D357:I357"/>
    <mergeCell ref="C358:I358"/>
    <mergeCell ref="D360:I360"/>
    <mergeCell ref="C361:I361"/>
    <mergeCell ref="C365:I365"/>
    <mergeCell ref="C366:I366"/>
    <mergeCell ref="C367:I367"/>
    <mergeCell ref="C368:I368"/>
    <mergeCell ref="C369:I369"/>
    <mergeCell ref="C370:I370"/>
    <mergeCell ref="C371:I371"/>
    <mergeCell ref="C372:I372"/>
    <mergeCell ref="C373:I373"/>
    <mergeCell ref="C374:I374"/>
    <mergeCell ref="C375:I375"/>
    <mergeCell ref="C376:I376"/>
    <mergeCell ref="C377:I377"/>
    <mergeCell ref="C378:I378"/>
    <mergeCell ref="C379:I379"/>
    <mergeCell ref="C380:I380"/>
    <mergeCell ref="C381:I381"/>
    <mergeCell ref="C382:I382"/>
    <mergeCell ref="C383:I383"/>
    <mergeCell ref="C384:I384"/>
    <mergeCell ref="C385:I385"/>
    <mergeCell ref="C386:I386"/>
    <mergeCell ref="C387:I387"/>
    <mergeCell ref="C388:I388"/>
    <mergeCell ref="C389:I389"/>
    <mergeCell ref="A393:I393"/>
    <mergeCell ref="D395:I395"/>
    <mergeCell ref="C397:I397"/>
    <mergeCell ref="D399:I399"/>
    <mergeCell ref="C402:I402"/>
    <mergeCell ref="C404:I404"/>
    <mergeCell ref="C408:I408"/>
    <mergeCell ref="C409:I409"/>
    <mergeCell ref="C410:I410"/>
    <mergeCell ref="A414:I414"/>
    <mergeCell ref="D416:I416"/>
    <mergeCell ref="C419:I419"/>
    <mergeCell ref="D421:I421"/>
    <mergeCell ref="C423:I423"/>
    <mergeCell ref="D425:I425"/>
    <mergeCell ref="D426:I426"/>
    <mergeCell ref="D427:I427"/>
    <mergeCell ref="D428:I428"/>
    <mergeCell ref="D429:I429"/>
    <mergeCell ref="D430:I430"/>
    <mergeCell ref="C432:I432"/>
    <mergeCell ref="D434:I434"/>
    <mergeCell ref="D435:I435"/>
    <mergeCell ref="D436:I436"/>
    <mergeCell ref="D437:I437"/>
    <mergeCell ref="C439:I439"/>
    <mergeCell ref="D441:I441"/>
    <mergeCell ref="C444:I444"/>
    <mergeCell ref="D446:I446"/>
    <mergeCell ref="D447:I447"/>
    <mergeCell ref="D448:I448"/>
    <mergeCell ref="D449:I449"/>
    <mergeCell ref="D450:I450"/>
    <mergeCell ref="C452:I452"/>
    <mergeCell ref="D454:I454"/>
    <mergeCell ref="D455:I455"/>
    <mergeCell ref="D456:I456"/>
    <mergeCell ref="D457:I457"/>
    <mergeCell ref="D458:I458"/>
    <mergeCell ref="D459:I459"/>
    <mergeCell ref="D460:I460"/>
    <mergeCell ref="D461:I461"/>
    <mergeCell ref="C463:I463"/>
    <mergeCell ref="D465:I465"/>
    <mergeCell ref="D466:I466"/>
    <mergeCell ref="D467:I467"/>
    <mergeCell ref="D468:I468"/>
    <mergeCell ref="D469:I469"/>
    <mergeCell ref="D470:I470"/>
    <mergeCell ref="D471:I471"/>
    <mergeCell ref="D472:I472"/>
    <mergeCell ref="D473:I473"/>
    <mergeCell ref="D474:I474"/>
    <mergeCell ref="D475:I475"/>
    <mergeCell ref="D476:I476"/>
    <mergeCell ref="D477:I477"/>
    <mergeCell ref="C479:I479"/>
    <mergeCell ref="D481:I481"/>
    <mergeCell ref="D482:I482"/>
    <mergeCell ref="D483:I483"/>
    <mergeCell ref="D484:I484"/>
    <mergeCell ref="D485:I485"/>
    <mergeCell ref="D486:I486"/>
    <mergeCell ref="D487:I487"/>
    <mergeCell ref="D488:I488"/>
    <mergeCell ref="D489:I489"/>
    <mergeCell ref="D490:I490"/>
    <mergeCell ref="D491:I491"/>
    <mergeCell ref="D492:I492"/>
    <mergeCell ref="D493:I493"/>
    <mergeCell ref="C495:I495"/>
    <mergeCell ref="C499:I499"/>
    <mergeCell ref="C500:I500"/>
    <mergeCell ref="C501:I501"/>
    <mergeCell ref="C502:I502"/>
    <mergeCell ref="C503:I503"/>
    <mergeCell ref="C504:I504"/>
    <mergeCell ref="C505:I505"/>
    <mergeCell ref="C506:I506"/>
    <mergeCell ref="C507:I507"/>
    <mergeCell ref="C508:I508"/>
    <mergeCell ref="C509:I509"/>
    <mergeCell ref="A513:I513"/>
    <mergeCell ref="D515:I515"/>
    <mergeCell ref="D516:I516"/>
    <mergeCell ref="D517:I517"/>
    <mergeCell ref="D518:I518"/>
    <mergeCell ref="C520:I520"/>
    <mergeCell ref="D522:I522"/>
    <mergeCell ref="C525:I525"/>
    <mergeCell ref="D527:I527"/>
    <mergeCell ref="C529:I529"/>
    <mergeCell ref="D531:I531"/>
    <mergeCell ref="D532:I532"/>
    <mergeCell ref="D533:I533"/>
    <mergeCell ref="D534:I534"/>
    <mergeCell ref="D535:I535"/>
    <mergeCell ref="D536:I536"/>
    <mergeCell ref="C538:I538"/>
    <mergeCell ref="D540:I540"/>
    <mergeCell ref="D541:I541"/>
    <mergeCell ref="D542:I542"/>
    <mergeCell ref="D543:I543"/>
    <mergeCell ref="C545:I545"/>
    <mergeCell ref="D547:I547"/>
    <mergeCell ref="D548:I548"/>
    <mergeCell ref="D549:I549"/>
    <mergeCell ref="D550:I550"/>
    <mergeCell ref="D551:I551"/>
    <mergeCell ref="D552:I552"/>
    <mergeCell ref="D553:I553"/>
    <mergeCell ref="D554:I554"/>
    <mergeCell ref="C556:I556"/>
    <mergeCell ref="D558:I558"/>
    <mergeCell ref="D559:I559"/>
    <mergeCell ref="D560:I560"/>
    <mergeCell ref="D561:I561"/>
    <mergeCell ref="D562:I562"/>
    <mergeCell ref="D563:I563"/>
    <mergeCell ref="D564:I564"/>
    <mergeCell ref="C566:I566"/>
    <mergeCell ref="C570:I570"/>
    <mergeCell ref="C573:I573"/>
    <mergeCell ref="C574:I574"/>
    <mergeCell ref="C575:I575"/>
    <mergeCell ref="C576:I576"/>
    <mergeCell ref="C577:I577"/>
    <mergeCell ref="C578:I578"/>
    <mergeCell ref="C579:I579"/>
    <mergeCell ref="C580:I580"/>
    <mergeCell ref="C581:I581"/>
    <mergeCell ref="C582:I582"/>
    <mergeCell ref="A586:I586"/>
    <mergeCell ref="B588:I588"/>
    <mergeCell ref="D589:I589"/>
    <mergeCell ref="C592:I592"/>
    <mergeCell ref="D594:I594"/>
    <mergeCell ref="C597:I597"/>
    <mergeCell ref="D599:I599"/>
    <mergeCell ref="C602:I602"/>
    <mergeCell ref="D604:I604"/>
    <mergeCell ref="C607:I607"/>
    <mergeCell ref="D609:I609"/>
    <mergeCell ref="C612:I612"/>
    <mergeCell ref="D614:I614"/>
    <mergeCell ref="C617:I617"/>
    <mergeCell ref="D619:I619"/>
    <mergeCell ref="C622:I622"/>
    <mergeCell ref="D624:I624"/>
    <mergeCell ref="D625:I625"/>
    <mergeCell ref="D626:I626"/>
    <mergeCell ref="D627:I627"/>
    <mergeCell ref="D628:I628"/>
    <mergeCell ref="D629:I629"/>
    <mergeCell ref="D630:I630"/>
    <mergeCell ref="C632:I632"/>
    <mergeCell ref="D634:I634"/>
    <mergeCell ref="D635:I635"/>
    <mergeCell ref="D636:I636"/>
    <mergeCell ref="C638:I638"/>
    <mergeCell ref="D640:I640"/>
    <mergeCell ref="D641:I641"/>
    <mergeCell ref="D642:I642"/>
    <mergeCell ref="D643:I643"/>
    <mergeCell ref="D644:I644"/>
    <mergeCell ref="D645:I645"/>
    <mergeCell ref="D646:I646"/>
    <mergeCell ref="D647:I647"/>
    <mergeCell ref="C649:I649"/>
    <mergeCell ref="D651:I651"/>
    <mergeCell ref="C654:I654"/>
    <mergeCell ref="D656:I656"/>
    <mergeCell ref="C659:I659"/>
    <mergeCell ref="B661:I661"/>
    <mergeCell ref="D662:I662"/>
    <mergeCell ref="D663:I663"/>
    <mergeCell ref="D664:I664"/>
    <mergeCell ref="D665:I665"/>
    <mergeCell ref="D666:I666"/>
    <mergeCell ref="C668:I668"/>
    <mergeCell ref="C669:I669"/>
    <mergeCell ref="D671:I671"/>
    <mergeCell ref="D672:I672"/>
    <mergeCell ref="D673:I673"/>
    <mergeCell ref="D674:I674"/>
    <mergeCell ref="D675:I675"/>
    <mergeCell ref="D676:I676"/>
    <mergeCell ref="C678:I678"/>
    <mergeCell ref="C679:I679"/>
    <mergeCell ref="D681:I681"/>
    <mergeCell ref="D682:I682"/>
    <mergeCell ref="D683:I683"/>
    <mergeCell ref="D684:I684"/>
    <mergeCell ref="D685:I685"/>
    <mergeCell ref="D686:I686"/>
    <mergeCell ref="D687:I687"/>
    <mergeCell ref="C689:I689"/>
    <mergeCell ref="C690:I690"/>
    <mergeCell ref="D692:I692"/>
    <mergeCell ref="D693:I693"/>
    <mergeCell ref="D694:I694"/>
    <mergeCell ref="D695:I695"/>
    <mergeCell ref="D696:I696"/>
    <mergeCell ref="D697:I697"/>
    <mergeCell ref="D698:I698"/>
    <mergeCell ref="D699:I699"/>
    <mergeCell ref="D700:I700"/>
    <mergeCell ref="C702:I702"/>
    <mergeCell ref="C703:I703"/>
    <mergeCell ref="D705:I705"/>
    <mergeCell ref="C709:I709"/>
    <mergeCell ref="C710:I710"/>
    <mergeCell ref="D712:I712"/>
    <mergeCell ref="C716:I716"/>
    <mergeCell ref="C717:I717"/>
    <mergeCell ref="D719:I719"/>
    <mergeCell ref="C723:I723"/>
    <mergeCell ref="C724:I724"/>
    <mergeCell ref="D726:I726"/>
    <mergeCell ref="C730:I730"/>
    <mergeCell ref="C731:I731"/>
    <mergeCell ref="D733:I733"/>
    <mergeCell ref="C737:I737"/>
    <mergeCell ref="C738:I738"/>
    <mergeCell ref="D740:I740"/>
    <mergeCell ref="C744:I744"/>
    <mergeCell ref="C745:I745"/>
    <mergeCell ref="D747:I747"/>
    <mergeCell ref="C751:I751"/>
    <mergeCell ref="C752:I752"/>
    <mergeCell ref="D754:I754"/>
    <mergeCell ref="C758:I758"/>
    <mergeCell ref="C759:I759"/>
    <mergeCell ref="D761:I761"/>
    <mergeCell ref="C765:I765"/>
    <mergeCell ref="C766:I766"/>
    <mergeCell ref="D768:I768"/>
    <mergeCell ref="C772:I772"/>
    <mergeCell ref="C773:I773"/>
    <mergeCell ref="D775:I775"/>
    <mergeCell ref="C778:I778"/>
    <mergeCell ref="C779:I779"/>
    <mergeCell ref="C785:I785"/>
    <mergeCell ref="C786:I786"/>
    <mergeCell ref="C787:I787"/>
    <mergeCell ref="A791:I791"/>
    <mergeCell ref="D793:I793"/>
    <mergeCell ref="C796:I796"/>
    <mergeCell ref="D798:I798"/>
    <mergeCell ref="D799:I799"/>
    <mergeCell ref="D800:I800"/>
    <mergeCell ref="C802:I802"/>
    <mergeCell ref="D804:I804"/>
    <mergeCell ref="C808:I808"/>
    <mergeCell ref="D810:I810"/>
    <mergeCell ref="C813:I813"/>
    <mergeCell ref="D815:I815"/>
    <mergeCell ref="C819:I819"/>
    <mergeCell ref="D821:I821"/>
    <mergeCell ref="C825:I825"/>
    <mergeCell ref="D827:I827"/>
    <mergeCell ref="C831:I831"/>
    <mergeCell ref="D833:I833"/>
    <mergeCell ref="C837:I837"/>
    <mergeCell ref="D839:I839"/>
    <mergeCell ref="C843:I843"/>
    <mergeCell ref="D845:I845"/>
    <mergeCell ref="C848:I848"/>
    <mergeCell ref="D850:I850"/>
    <mergeCell ref="C854:I854"/>
    <mergeCell ref="D856:I856"/>
    <mergeCell ref="C860:I860"/>
    <mergeCell ref="D862:I862"/>
    <mergeCell ref="C866:I866"/>
    <mergeCell ref="D868:I868"/>
    <mergeCell ref="C872:I872"/>
    <mergeCell ref="B874:I874"/>
    <mergeCell ref="D875:I875"/>
    <mergeCell ref="C879:I879"/>
    <mergeCell ref="D881:I881"/>
    <mergeCell ref="C885:I885"/>
    <mergeCell ref="D887:I887"/>
    <mergeCell ref="C891:I891"/>
    <mergeCell ref="D893:I893"/>
    <mergeCell ref="C897:I897"/>
    <mergeCell ref="D899:I899"/>
    <mergeCell ref="C903:I903"/>
    <mergeCell ref="D905:I905"/>
    <mergeCell ref="C908:I908"/>
    <mergeCell ref="D910:I910"/>
    <mergeCell ref="C913:I913"/>
    <mergeCell ref="D915:I915"/>
    <mergeCell ref="C918:I918"/>
    <mergeCell ref="C922:I922"/>
    <mergeCell ref="C923:I923"/>
    <mergeCell ref="A927:I927"/>
    <mergeCell ref="D929:I929"/>
    <mergeCell ref="D930:I930"/>
    <mergeCell ref="D931:I931"/>
    <mergeCell ref="D932:I932"/>
    <mergeCell ref="D933:I933"/>
    <mergeCell ref="D934:I934"/>
    <mergeCell ref="D935:I935"/>
    <mergeCell ref="D936:I936"/>
    <mergeCell ref="D937:I937"/>
    <mergeCell ref="D938:I938"/>
    <mergeCell ref="C940:I940"/>
    <mergeCell ref="D942:I942"/>
    <mergeCell ref="D943:I943"/>
    <mergeCell ref="D944:I944"/>
    <mergeCell ref="D945:I945"/>
    <mergeCell ref="C947:I947"/>
    <mergeCell ref="C951:I951"/>
    <mergeCell ref="C952:I952"/>
    <mergeCell ref="A956:I956"/>
    <mergeCell ref="D958:I958"/>
    <mergeCell ref="C961:I961"/>
    <mergeCell ref="D963:I963"/>
    <mergeCell ref="C966:I966"/>
    <mergeCell ref="D968:I968"/>
    <mergeCell ref="C971:I971"/>
    <mergeCell ref="D973:I973"/>
    <mergeCell ref="D974:I974"/>
    <mergeCell ref="D975:I975"/>
    <mergeCell ref="D976:I976"/>
    <mergeCell ref="D977:I977"/>
    <mergeCell ref="D978:I978"/>
    <mergeCell ref="D979:I979"/>
    <mergeCell ref="D980:I980"/>
    <mergeCell ref="D981:I981"/>
    <mergeCell ref="D982:I982"/>
    <mergeCell ref="D983:I983"/>
    <mergeCell ref="C985:I985"/>
    <mergeCell ref="D987:I987"/>
    <mergeCell ref="D988:I988"/>
    <mergeCell ref="D989:I989"/>
    <mergeCell ref="D990:I990"/>
    <mergeCell ref="D991:I991"/>
    <mergeCell ref="D992:I992"/>
    <mergeCell ref="D993:I993"/>
    <mergeCell ref="C995:I995"/>
    <mergeCell ref="D997:I997"/>
    <mergeCell ref="C1000:I1000"/>
    <mergeCell ref="C1001:I1001"/>
    <mergeCell ref="D1003:I1003"/>
    <mergeCell ref="C1006:I1006"/>
    <mergeCell ref="D1008:I1008"/>
    <mergeCell ref="D1009:I1009"/>
    <mergeCell ref="D1010:I1010"/>
    <mergeCell ref="D1011:I1011"/>
    <mergeCell ref="D1012:I1012"/>
    <mergeCell ref="C1014:I1014"/>
    <mergeCell ref="D1016:I1016"/>
    <mergeCell ref="C1020:I1020"/>
    <mergeCell ref="D1022:I1022"/>
    <mergeCell ref="C1026:I1026"/>
    <mergeCell ref="C1027:I1027"/>
    <mergeCell ref="D1029:I1029"/>
    <mergeCell ref="C1033:I1033"/>
    <mergeCell ref="C1034:I1034"/>
    <mergeCell ref="D1036:I1036"/>
    <mergeCell ref="C1040:I1040"/>
    <mergeCell ref="C1041:I1041"/>
    <mergeCell ref="C1047:I1047"/>
    <mergeCell ref="C1048:I1048"/>
    <mergeCell ref="C1049:I1049"/>
    <mergeCell ref="C1050:I1050"/>
    <mergeCell ref="A1054:I1054"/>
    <mergeCell ref="D1056:I1056"/>
    <mergeCell ref="C1059:I1059"/>
    <mergeCell ref="D1061:I1061"/>
    <mergeCell ref="D1062:I1062"/>
    <mergeCell ref="D1063:I1063"/>
    <mergeCell ref="D1064:I1064"/>
    <mergeCell ref="D1065:I1065"/>
    <mergeCell ref="C1067:I1067"/>
    <mergeCell ref="D1069:I1069"/>
    <mergeCell ref="D1070:I1070"/>
    <mergeCell ref="D1071:I1071"/>
    <mergeCell ref="D1072:I1072"/>
    <mergeCell ref="D1073:I1073"/>
    <mergeCell ref="D1074:I1074"/>
    <mergeCell ref="D1075:I1075"/>
    <mergeCell ref="C1077:I1077"/>
    <mergeCell ref="D1079:I1079"/>
    <mergeCell ref="D1080:I1080"/>
    <mergeCell ref="D1081:I1081"/>
    <mergeCell ref="D1082:I1082"/>
    <mergeCell ref="D1083:I1083"/>
    <mergeCell ref="D1084:I1084"/>
    <mergeCell ref="D1085:I1085"/>
    <mergeCell ref="C1087:I1087"/>
    <mergeCell ref="D1089:I1089"/>
    <mergeCell ref="D1090:I1090"/>
    <mergeCell ref="D1091:I1091"/>
    <mergeCell ref="D1092:I1092"/>
    <mergeCell ref="D1093:I1093"/>
    <mergeCell ref="D1094:I1094"/>
    <mergeCell ref="D1095:I1095"/>
    <mergeCell ref="D1096:I1096"/>
    <mergeCell ref="C1098:I1098"/>
    <mergeCell ref="D1100:I1100"/>
    <mergeCell ref="C1103:I1103"/>
    <mergeCell ref="C1104:I1104"/>
    <mergeCell ref="D1106:I1106"/>
    <mergeCell ref="C1109:I1109"/>
    <mergeCell ref="D1111:I1111"/>
    <mergeCell ref="D1112:I1112"/>
    <mergeCell ref="D1113:I1113"/>
    <mergeCell ref="D1114:I1114"/>
    <mergeCell ref="D1115:I1115"/>
    <mergeCell ref="C1117:I1117"/>
    <mergeCell ref="D1119:I1119"/>
    <mergeCell ref="C1123:I1123"/>
    <mergeCell ref="D1125:I1125"/>
    <mergeCell ref="C1129:I1129"/>
    <mergeCell ref="C1130:I1130"/>
    <mergeCell ref="D1132:I1132"/>
    <mergeCell ref="C1136:I1136"/>
    <mergeCell ref="C1137:I1137"/>
    <mergeCell ref="D1139:I1139"/>
    <mergeCell ref="C1143:I1143"/>
    <mergeCell ref="C1144:I1144"/>
    <mergeCell ref="D1146:I1146"/>
    <mergeCell ref="C1150:I1150"/>
    <mergeCell ref="C1151:I1151"/>
    <mergeCell ref="D1153:I1153"/>
    <mergeCell ref="C1157:I1157"/>
    <mergeCell ref="C1158:I1158"/>
    <mergeCell ref="C1164:I1164"/>
    <mergeCell ref="C1165:I1165"/>
    <mergeCell ref="C1166:I1166"/>
    <mergeCell ref="A1170:I1170"/>
    <mergeCell ref="D1172:I1172"/>
    <mergeCell ref="D1173:I1173"/>
    <mergeCell ref="D1174:I1174"/>
    <mergeCell ref="C1176:I1176"/>
    <mergeCell ref="D1178:I1178"/>
    <mergeCell ref="C1179:I1179"/>
    <mergeCell ref="C1183:I1183"/>
    <mergeCell ref="C1184:I1184"/>
    <mergeCell ref="C1185:I1185"/>
    <mergeCell ref="C1186:I1186"/>
    <mergeCell ref="C1187:I1187"/>
    <mergeCell ref="C1188:I1188"/>
    <mergeCell ref="C1189:I1189"/>
    <mergeCell ref="C1190:I1190"/>
    <mergeCell ref="C1191:I1191"/>
    <mergeCell ref="C1192:I1192"/>
    <mergeCell ref="C1193:I1193"/>
    <mergeCell ref="A1197:I1197"/>
    <mergeCell ref="D1199:I1199"/>
    <mergeCell ref="C1201:I1201"/>
    <mergeCell ref="D1203:I1203"/>
    <mergeCell ref="D1204:I1204"/>
    <mergeCell ref="D1205:I1205"/>
    <mergeCell ref="D1206:I1206"/>
    <mergeCell ref="D1207:I1207"/>
    <mergeCell ref="C1209:I1209"/>
    <mergeCell ref="B1211:I1211"/>
    <mergeCell ref="D1212:I1212"/>
    <mergeCell ref="C1216:I1216"/>
    <mergeCell ref="C1217:I1217"/>
    <mergeCell ref="D1219:I1219"/>
    <mergeCell ref="C1223:I1223"/>
    <mergeCell ref="C1224:I1224"/>
    <mergeCell ref="D1226:I1226"/>
    <mergeCell ref="C1230:I1230"/>
    <mergeCell ref="C1231:I1231"/>
    <mergeCell ref="D1233:I1233"/>
    <mergeCell ref="C1237:I1237"/>
    <mergeCell ref="C1238:I1238"/>
    <mergeCell ref="D1240:I1240"/>
    <mergeCell ref="C1244:I1244"/>
    <mergeCell ref="C1245:I1245"/>
    <mergeCell ref="B1247:I1247"/>
    <mergeCell ref="D1248:I1248"/>
    <mergeCell ref="C1252:I1252"/>
    <mergeCell ref="C1253:I1253"/>
    <mergeCell ref="D1255:I1255"/>
    <mergeCell ref="D1256:I1256"/>
    <mergeCell ref="D1257:I1257"/>
    <mergeCell ref="D1258:I1258"/>
    <mergeCell ref="D1259:I1259"/>
    <mergeCell ref="C1261:I1261"/>
    <mergeCell ref="C1262:I1262"/>
    <mergeCell ref="D1264:I1264"/>
    <mergeCell ref="D1265:I1265"/>
    <mergeCell ref="D1266:I1266"/>
    <mergeCell ref="D1267:I1267"/>
    <mergeCell ref="C1269:I1269"/>
    <mergeCell ref="C1270:I1270"/>
    <mergeCell ref="D1272:I1272"/>
    <mergeCell ref="D1273:I1273"/>
    <mergeCell ref="D1274:I1274"/>
    <mergeCell ref="D1275:I1275"/>
    <mergeCell ref="C1277:I1277"/>
    <mergeCell ref="C1278:I1278"/>
    <mergeCell ref="D1280:I1280"/>
    <mergeCell ref="C1283:I1283"/>
    <mergeCell ref="C1284:I1284"/>
    <mergeCell ref="D1286:I1286"/>
    <mergeCell ref="C1289:I1289"/>
    <mergeCell ref="C1290:I1290"/>
    <mergeCell ref="D1292:I1292"/>
    <mergeCell ref="C1295:I1295"/>
    <mergeCell ref="C1296:I1296"/>
    <mergeCell ref="B1298:I1298"/>
    <mergeCell ref="D1299:I1299"/>
    <mergeCell ref="D1300:I1300"/>
    <mergeCell ref="D1301:I1301"/>
    <mergeCell ref="D1302:I1302"/>
    <mergeCell ref="D1303:I1303"/>
    <mergeCell ref="C1305:I1305"/>
    <mergeCell ref="C1306:I1306"/>
    <mergeCell ref="D1308:I1308"/>
    <mergeCell ref="D1309:I1309"/>
    <mergeCell ref="D1310:I1310"/>
    <mergeCell ref="D1311:I1311"/>
    <mergeCell ref="D1312:I1312"/>
    <mergeCell ref="D1313:I1313"/>
    <mergeCell ref="C1315:I1315"/>
    <mergeCell ref="C1316:I1316"/>
    <mergeCell ref="D1318:I1318"/>
    <mergeCell ref="D1319:I1319"/>
    <mergeCell ref="D1320:I1320"/>
    <mergeCell ref="D1321:I1321"/>
    <mergeCell ref="D1322:I1322"/>
    <mergeCell ref="D1323:I1323"/>
    <mergeCell ref="D1324:I1324"/>
    <mergeCell ref="C1326:I1326"/>
    <mergeCell ref="C1327:I1327"/>
    <mergeCell ref="D1329:I1329"/>
    <mergeCell ref="D1330:I1330"/>
    <mergeCell ref="D1331:I1331"/>
    <mergeCell ref="D1332:I1332"/>
    <mergeCell ref="D1333:I1333"/>
    <mergeCell ref="D1334:I1334"/>
    <mergeCell ref="D1335:I1335"/>
    <mergeCell ref="D1336:I1336"/>
    <mergeCell ref="D1337:I1337"/>
    <mergeCell ref="C1339:I1339"/>
    <mergeCell ref="C1340:I1340"/>
    <mergeCell ref="B1342:I1342"/>
    <mergeCell ref="D1343:I1343"/>
    <mergeCell ref="C1347:I1347"/>
    <mergeCell ref="C1348:I1348"/>
    <mergeCell ref="D1350:I1350"/>
    <mergeCell ref="C1354:I1354"/>
    <mergeCell ref="C1355:I1355"/>
    <mergeCell ref="C1359:I1359"/>
    <mergeCell ref="C1362:I1362"/>
    <mergeCell ref="C1363:I1363"/>
    <mergeCell ref="C1364:I1364"/>
    <mergeCell ref="C1365:I1365"/>
    <mergeCell ref="C1366:I1366"/>
    <mergeCell ref="C1367:I1367"/>
    <mergeCell ref="C1368:I1368"/>
    <mergeCell ref="C1369:I1369"/>
    <mergeCell ref="C1370:I1370"/>
    <mergeCell ref="A1374:I1374"/>
    <mergeCell ref="D1376:I1376"/>
    <mergeCell ref="D1377:I1377"/>
    <mergeCell ref="D1378:I1378"/>
    <mergeCell ref="D1379:I1379"/>
    <mergeCell ref="D1380:I1380"/>
    <mergeCell ref="D1381:I1381"/>
    <mergeCell ref="D1382:I1382"/>
    <mergeCell ref="C1384:I1384"/>
    <mergeCell ref="D1386:I1386"/>
    <mergeCell ref="D1387:I1387"/>
    <mergeCell ref="D1388:I1388"/>
    <mergeCell ref="D1389:I1389"/>
    <mergeCell ref="D1390:I1390"/>
    <mergeCell ref="C1392:I1392"/>
    <mergeCell ref="D1394:I1394"/>
    <mergeCell ref="C1397:I1397"/>
    <mergeCell ref="D1399:I1399"/>
    <mergeCell ref="D1400:I1400"/>
    <mergeCell ref="D1401:I1401"/>
    <mergeCell ref="D1402:I1402"/>
    <mergeCell ref="C1404:I1404"/>
    <mergeCell ref="D1406:I1406"/>
    <mergeCell ref="D1407:I1407"/>
    <mergeCell ref="D1408:I1408"/>
    <mergeCell ref="D1409:I1409"/>
    <mergeCell ref="D1410:I1410"/>
    <mergeCell ref="D1411:I1411"/>
    <mergeCell ref="D1412:I1412"/>
    <mergeCell ref="D1413:I1413"/>
    <mergeCell ref="D1414:I1414"/>
    <mergeCell ref="D1415:I1415"/>
    <mergeCell ref="C1417:I1417"/>
    <mergeCell ref="D1419:I1419"/>
    <mergeCell ref="C1422:I1422"/>
    <mergeCell ref="D1424:I1424"/>
    <mergeCell ref="D1425:I1425"/>
    <mergeCell ref="D1426:I1426"/>
    <mergeCell ref="D1427:I1427"/>
    <mergeCell ref="C1429:I1429"/>
    <mergeCell ref="D1431:I1431"/>
    <mergeCell ref="C1432:I1432"/>
    <mergeCell ref="D1434:I1434"/>
    <mergeCell ref="C1435:I1435"/>
    <mergeCell ref="D1437:I1437"/>
    <mergeCell ref="C1440:I1440"/>
    <mergeCell ref="C1444:I1444"/>
    <mergeCell ref="C1445:I1445"/>
    <mergeCell ref="C1446:I1446"/>
    <mergeCell ref="C1447:I1447"/>
    <mergeCell ref="C1448:I1448"/>
    <mergeCell ref="C1449:I1449"/>
    <mergeCell ref="C1450:I1450"/>
    <mergeCell ref="C1451:I1451"/>
    <mergeCell ref="C1452:I1452"/>
    <mergeCell ref="C1453:I1453"/>
    <mergeCell ref="C1454:I1454"/>
    <mergeCell ref="C1455:I1455"/>
    <mergeCell ref="C1456:I1456"/>
    <mergeCell ref="C1457:I1457"/>
    <mergeCell ref="C1458:I1458"/>
    <mergeCell ref="C1459:I1459"/>
    <mergeCell ref="A1463:I1463"/>
    <mergeCell ref="D1465:I1465"/>
    <mergeCell ref="D1466:I1466"/>
    <mergeCell ref="D1467:I1467"/>
    <mergeCell ref="D1468:I1468"/>
    <mergeCell ref="D1469:I1469"/>
    <mergeCell ref="C1471:I1471"/>
    <mergeCell ref="D1473:I1473"/>
    <mergeCell ref="D1474:I1474"/>
    <mergeCell ref="D1475:I1475"/>
    <mergeCell ref="D1476:I1476"/>
    <mergeCell ref="D1477:I1477"/>
    <mergeCell ref="C1479:I1479"/>
    <mergeCell ref="D1481:I1481"/>
    <mergeCell ref="C1484:I1484"/>
    <mergeCell ref="D1486:I1486"/>
    <mergeCell ref="C1489:I1489"/>
    <mergeCell ref="D1491:I1491"/>
    <mergeCell ref="D1492:I1492"/>
    <mergeCell ref="D1493:I1493"/>
    <mergeCell ref="D1494:I1494"/>
    <mergeCell ref="C1496:I1496"/>
    <mergeCell ref="D1498:I1498"/>
    <mergeCell ref="D1499:I1499"/>
    <mergeCell ref="D1500:I1500"/>
    <mergeCell ref="D1501:I1501"/>
    <mergeCell ref="C1503:I1503"/>
    <mergeCell ref="D1505:I1505"/>
    <mergeCell ref="D1506:I1506"/>
    <mergeCell ref="D1507:I1507"/>
    <mergeCell ref="D1508:I1508"/>
    <mergeCell ref="D1509:I1509"/>
    <mergeCell ref="D1510:I1510"/>
    <mergeCell ref="D1511:I1511"/>
    <mergeCell ref="D1512:I1512"/>
    <mergeCell ref="D1513:I1513"/>
    <mergeCell ref="C1515:I1515"/>
    <mergeCell ref="D1517:I1517"/>
    <mergeCell ref="D1518:I1518"/>
    <mergeCell ref="D1519:I1519"/>
    <mergeCell ref="D1520:I1520"/>
    <mergeCell ref="D1521:I1521"/>
    <mergeCell ref="D1522:I1522"/>
    <mergeCell ref="D1523:I1523"/>
    <mergeCell ref="C1525:I1525"/>
    <mergeCell ref="D1527:I1527"/>
    <mergeCell ref="C1528:I1528"/>
    <mergeCell ref="D1530:I1530"/>
    <mergeCell ref="C1533:I1533"/>
    <mergeCell ref="D1535:I1535"/>
    <mergeCell ref="C1538:I1538"/>
    <mergeCell ref="C1542:I1542"/>
    <mergeCell ref="C1543:I1543"/>
    <mergeCell ref="C1544:I1544"/>
    <mergeCell ref="C1545:I1545"/>
    <mergeCell ref="C1546:I1546"/>
    <mergeCell ref="C1547:I1547"/>
    <mergeCell ref="C1548:I1548"/>
    <mergeCell ref="C1549:I1549"/>
    <mergeCell ref="C1550:I1550"/>
    <mergeCell ref="C1551:I1551"/>
    <mergeCell ref="C1552:I1552"/>
    <mergeCell ref="C1553:I1553"/>
    <mergeCell ref="C1554:I1554"/>
    <mergeCell ref="C1555:I1555"/>
    <mergeCell ref="C1556:I1556"/>
    <mergeCell ref="C1557:I1557"/>
    <mergeCell ref="C1558:I1558"/>
    <mergeCell ref="C1559:I1559"/>
    <mergeCell ref="C1560:I1560"/>
    <mergeCell ref="A1564:I1564"/>
    <mergeCell ref="D1566:I1566"/>
    <mergeCell ref="C1569:I1569"/>
    <mergeCell ref="D1571:I1571"/>
    <mergeCell ref="D1572:I1572"/>
    <mergeCell ref="D1573:I1573"/>
    <mergeCell ref="D1574:I1574"/>
    <mergeCell ref="D1575:I1575"/>
    <mergeCell ref="C1577:I1577"/>
    <mergeCell ref="D1579:I1579"/>
    <mergeCell ref="C1582:I1582"/>
    <mergeCell ref="D1584:I1584"/>
    <mergeCell ref="C1587:I1587"/>
    <mergeCell ref="D1589:I1589"/>
    <mergeCell ref="C1592:I1592"/>
    <mergeCell ref="D1594:I1594"/>
    <mergeCell ref="D1595:I1595"/>
    <mergeCell ref="D1596:I1596"/>
    <mergeCell ref="D1597:I1597"/>
    <mergeCell ref="D1598:I1598"/>
    <mergeCell ref="C1600:I1600"/>
    <mergeCell ref="D1602:I1602"/>
    <mergeCell ref="D1603:I1603"/>
    <mergeCell ref="D1604:I1604"/>
    <mergeCell ref="D1605:I1605"/>
    <mergeCell ref="C1607:I1607"/>
    <mergeCell ref="D1609:I1609"/>
    <mergeCell ref="D1610:I1610"/>
    <mergeCell ref="D1611:I1611"/>
    <mergeCell ref="D1612:I1612"/>
    <mergeCell ref="D1613:I1613"/>
    <mergeCell ref="D1614:I1614"/>
    <mergeCell ref="D1615:I1615"/>
    <mergeCell ref="D1616:I1616"/>
    <mergeCell ref="D1617:I1617"/>
    <mergeCell ref="D1618:I1618"/>
    <mergeCell ref="D1619:I1619"/>
    <mergeCell ref="D1620:I1620"/>
    <mergeCell ref="D1621:I1621"/>
    <mergeCell ref="C1623:I1623"/>
    <mergeCell ref="D1625:I1625"/>
    <mergeCell ref="D1626:I1626"/>
    <mergeCell ref="D1627:I1627"/>
    <mergeCell ref="D1628:I1628"/>
    <mergeCell ref="D1629:I1629"/>
    <mergeCell ref="D1630:I1630"/>
    <mergeCell ref="D1631:I1631"/>
    <mergeCell ref="C1633:I1633"/>
    <mergeCell ref="D1635:I1635"/>
    <mergeCell ref="C1638:I1638"/>
    <mergeCell ref="D1640:I1640"/>
    <mergeCell ref="D1641:I1641"/>
    <mergeCell ref="D1642:I1642"/>
    <mergeCell ref="D1643:I1643"/>
    <mergeCell ref="D1644:I1644"/>
    <mergeCell ref="C1646:I1646"/>
    <mergeCell ref="D1648:I1648"/>
    <mergeCell ref="D1649:I1649"/>
    <mergeCell ref="D1650:I1650"/>
    <mergeCell ref="D1651:I1651"/>
    <mergeCell ref="C1653:I1653"/>
    <mergeCell ref="D1655:I1655"/>
    <mergeCell ref="C1658:I1658"/>
    <mergeCell ref="D1660:I1660"/>
    <mergeCell ref="C1663:I1663"/>
    <mergeCell ref="D1665:I1665"/>
    <mergeCell ref="C1668:I1668"/>
    <mergeCell ref="D1670:I1670"/>
    <mergeCell ref="D1671:I1671"/>
    <mergeCell ref="D1672:I1672"/>
    <mergeCell ref="D1673:I1673"/>
    <mergeCell ref="D1674:I1674"/>
    <mergeCell ref="D1675:I1675"/>
    <mergeCell ref="D1676:I1676"/>
    <mergeCell ref="C1678:I1678"/>
    <mergeCell ref="D1680:I1680"/>
    <mergeCell ref="D1681:I1681"/>
    <mergeCell ref="D1682:I1682"/>
    <mergeCell ref="D1683:I1683"/>
    <mergeCell ref="C1685:I1685"/>
    <mergeCell ref="D1687:I1687"/>
    <mergeCell ref="C1690:I1690"/>
    <mergeCell ref="D1692:I1692"/>
    <mergeCell ref="D1693:I1693"/>
    <mergeCell ref="D1694:I1694"/>
    <mergeCell ref="D1695:I1695"/>
    <mergeCell ref="D1696:I1696"/>
    <mergeCell ref="D1697:I1697"/>
    <mergeCell ref="D1698:I1698"/>
    <mergeCell ref="D1699:I1699"/>
    <mergeCell ref="D1700:I1700"/>
    <mergeCell ref="D1701:I1701"/>
    <mergeCell ref="D1702:I1702"/>
    <mergeCell ref="C1704:I1704"/>
    <mergeCell ref="D1706:I1706"/>
    <mergeCell ref="C1709:I1709"/>
    <mergeCell ref="C1713:I1713"/>
    <mergeCell ref="C1714:I1714"/>
    <mergeCell ref="C1715:I1715"/>
    <mergeCell ref="C1716:I1716"/>
    <mergeCell ref="C1717:I1717"/>
    <mergeCell ref="C1718:I1718"/>
    <mergeCell ref="C1719:I1719"/>
    <mergeCell ref="C1720:I1720"/>
    <mergeCell ref="C1721:I1721"/>
    <mergeCell ref="C1722:I1722"/>
    <mergeCell ref="C1723:I1723"/>
    <mergeCell ref="C1724:I1724"/>
    <mergeCell ref="C1725:I1725"/>
    <mergeCell ref="C1726:I1726"/>
    <mergeCell ref="C1727:I1727"/>
    <mergeCell ref="C1728:I1728"/>
    <mergeCell ref="C1729:I1729"/>
    <mergeCell ref="C1730:I1730"/>
    <mergeCell ref="C1731:I1731"/>
    <mergeCell ref="C1732:I1732"/>
    <mergeCell ref="C1733:I1733"/>
    <mergeCell ref="C1734:I1734"/>
    <mergeCell ref="C1735:I1735"/>
    <mergeCell ref="C1736:I1736"/>
    <mergeCell ref="C1737:I1737"/>
    <mergeCell ref="C1738:I1738"/>
    <mergeCell ref="C1739:I1739"/>
    <mergeCell ref="C1740:I1740"/>
    <mergeCell ref="C1741:I1741"/>
    <mergeCell ref="C1742:I1742"/>
    <mergeCell ref="C1743:I1743"/>
    <mergeCell ref="C1744:I1744"/>
    <mergeCell ref="C1745:I1745"/>
    <mergeCell ref="A1749:I1749"/>
    <mergeCell ref="D1751:I1751"/>
    <mergeCell ref="C1754:I1754"/>
    <mergeCell ref="D1756:I1756"/>
    <mergeCell ref="D1757:I1757"/>
    <mergeCell ref="D1758:I1758"/>
    <mergeCell ref="D1759:I1759"/>
    <mergeCell ref="D1760:I1760"/>
    <mergeCell ref="C1762:I1762"/>
    <mergeCell ref="D1764:I1764"/>
    <mergeCell ref="C1767:I1767"/>
    <mergeCell ref="D1769:I1769"/>
    <mergeCell ref="D1770:I1770"/>
    <mergeCell ref="D1771:I1771"/>
    <mergeCell ref="D1772:I1772"/>
    <mergeCell ref="D1773:I1773"/>
    <mergeCell ref="D1774:I1774"/>
    <mergeCell ref="D1775:I1775"/>
    <mergeCell ref="D1776:I1776"/>
    <mergeCell ref="D1777:I1777"/>
    <mergeCell ref="D1778:I1778"/>
    <mergeCell ref="D1779:I1779"/>
    <mergeCell ref="D1780:I1780"/>
    <mergeCell ref="D1781:I1781"/>
    <mergeCell ref="D1782:I1782"/>
    <mergeCell ref="D1783:I1783"/>
    <mergeCell ref="D1784:I1784"/>
    <mergeCell ref="C1786:I1786"/>
    <mergeCell ref="D1788:I1788"/>
    <mergeCell ref="C1791:I1791"/>
    <mergeCell ref="D1793:I1793"/>
    <mergeCell ref="D1794:I1794"/>
    <mergeCell ref="D1795:I1795"/>
    <mergeCell ref="D1796:I1796"/>
    <mergeCell ref="D1797:I1797"/>
    <mergeCell ref="D1798:I1798"/>
    <mergeCell ref="C1800:I1800"/>
    <mergeCell ref="D1802:I1802"/>
    <mergeCell ref="D1803:I1803"/>
    <mergeCell ref="D1804:I1804"/>
    <mergeCell ref="D1805:I1805"/>
    <mergeCell ref="C1807:I1807"/>
    <mergeCell ref="D1809:I1809"/>
    <mergeCell ref="D1810:I1810"/>
    <mergeCell ref="D1811:I1811"/>
    <mergeCell ref="D1812:I1812"/>
    <mergeCell ref="D1813:I1813"/>
    <mergeCell ref="D1814:I1814"/>
    <mergeCell ref="C1816:I1816"/>
    <mergeCell ref="D1818:I1818"/>
    <mergeCell ref="D1819:I1819"/>
    <mergeCell ref="D1820:I1820"/>
    <mergeCell ref="C1822:I1822"/>
    <mergeCell ref="D1824:I1824"/>
    <mergeCell ref="D1825:I1825"/>
    <mergeCell ref="D1826:I1826"/>
    <mergeCell ref="D1827:I1827"/>
    <mergeCell ref="D1828:I1828"/>
    <mergeCell ref="D1829:I1829"/>
    <mergeCell ref="D1830:I1830"/>
    <mergeCell ref="D1831:I1831"/>
    <mergeCell ref="D1832:I1832"/>
    <mergeCell ref="D1833:I1833"/>
    <mergeCell ref="D1834:I1834"/>
    <mergeCell ref="D1835:I1835"/>
    <mergeCell ref="D1836:I1836"/>
    <mergeCell ref="D1837:I1837"/>
    <mergeCell ref="D1838:I1838"/>
    <mergeCell ref="C1840:I1840"/>
    <mergeCell ref="D1842:I1842"/>
    <mergeCell ref="D1843:I1843"/>
    <mergeCell ref="D1844:I1844"/>
    <mergeCell ref="D1845:I1845"/>
    <mergeCell ref="D1846:I1846"/>
    <mergeCell ref="C1848:I1848"/>
    <mergeCell ref="D1850:I1850"/>
    <mergeCell ref="C1853:I1853"/>
    <mergeCell ref="D1855:I1855"/>
    <mergeCell ref="C1858:I1858"/>
    <mergeCell ref="D1860:I1860"/>
    <mergeCell ref="D1861:I1861"/>
    <mergeCell ref="D1862:I1862"/>
    <mergeCell ref="D1863:I1863"/>
    <mergeCell ref="C1865:I1865"/>
    <mergeCell ref="D1867:I1867"/>
    <mergeCell ref="D1868:I1868"/>
    <mergeCell ref="D1869:I1869"/>
    <mergeCell ref="D1870:I1870"/>
    <mergeCell ref="C1872:I1872"/>
    <mergeCell ref="D1874:I1874"/>
    <mergeCell ref="D1875:I1875"/>
    <mergeCell ref="D1876:I1876"/>
    <mergeCell ref="D1877:I1877"/>
    <mergeCell ref="D1878:I1878"/>
    <mergeCell ref="D1879:I1879"/>
    <mergeCell ref="D1880:I1880"/>
    <mergeCell ref="D1881:I1881"/>
    <mergeCell ref="D1882:I1882"/>
    <mergeCell ref="D1883:I1883"/>
    <mergeCell ref="D1884:I1884"/>
    <mergeCell ref="D1885:I1885"/>
    <mergeCell ref="C1887:I1887"/>
    <mergeCell ref="D1889:I1889"/>
    <mergeCell ref="D1890:I1890"/>
    <mergeCell ref="D1891:I1891"/>
    <mergeCell ref="D1892:I1892"/>
    <mergeCell ref="D1893:I1893"/>
    <mergeCell ref="D1894:I1894"/>
    <mergeCell ref="C1896:I1896"/>
    <mergeCell ref="D1898:I1898"/>
    <mergeCell ref="D1899:I1899"/>
    <mergeCell ref="D1900:I1900"/>
    <mergeCell ref="D1901:I1901"/>
    <mergeCell ref="D1902:I1902"/>
    <mergeCell ref="D1903:I1903"/>
    <mergeCell ref="D1904:I1904"/>
    <mergeCell ref="D1905:I1905"/>
    <mergeCell ref="D1906:I1906"/>
    <mergeCell ref="D1907:I1907"/>
    <mergeCell ref="D1908:I1908"/>
    <mergeCell ref="C1910:I1910"/>
    <mergeCell ref="D1912:I1912"/>
    <mergeCell ref="D1913:I1913"/>
    <mergeCell ref="D1914:I1914"/>
    <mergeCell ref="D1915:I1915"/>
    <mergeCell ref="C1917:I1917"/>
    <mergeCell ref="D1919:I1919"/>
    <mergeCell ref="D1920:I1920"/>
    <mergeCell ref="D1921:I1921"/>
    <mergeCell ref="D1922:I1922"/>
    <mergeCell ref="D1923:I1923"/>
    <mergeCell ref="D1924:I1924"/>
    <mergeCell ref="D1925:I1925"/>
    <mergeCell ref="D1926:I1926"/>
    <mergeCell ref="D1927:I1927"/>
    <mergeCell ref="D1928:I1928"/>
    <mergeCell ref="C1930:I1930"/>
    <mergeCell ref="D1932:I1932"/>
    <mergeCell ref="C1935:I1935"/>
    <mergeCell ref="C1939:I1939"/>
    <mergeCell ref="C1940:I1940"/>
    <mergeCell ref="C1941:I1941"/>
    <mergeCell ref="C1942:I1942"/>
    <mergeCell ref="C1943:I1943"/>
    <mergeCell ref="C1944:I1944"/>
    <mergeCell ref="C1945:I1945"/>
    <mergeCell ref="C1946:I1946"/>
    <mergeCell ref="C1947:I1947"/>
    <mergeCell ref="C1948:I1948"/>
    <mergeCell ref="C1949:I1949"/>
    <mergeCell ref="C1950:I1950"/>
    <mergeCell ref="C1951:I1951"/>
    <mergeCell ref="C1952:I1952"/>
    <mergeCell ref="C1953:I1953"/>
    <mergeCell ref="C1954:I1954"/>
    <mergeCell ref="C1955:I1955"/>
    <mergeCell ref="C1956:I1956"/>
    <mergeCell ref="C1957:I1957"/>
    <mergeCell ref="C1958:I1958"/>
    <mergeCell ref="C1959:I1959"/>
    <mergeCell ref="C1960:I1960"/>
    <mergeCell ref="C1961:I1961"/>
    <mergeCell ref="C1962:I1962"/>
    <mergeCell ref="C1963:I1963"/>
    <mergeCell ref="C1964:I1964"/>
    <mergeCell ref="C1965:I1965"/>
    <mergeCell ref="C1966:I1966"/>
    <mergeCell ref="C1967:I1967"/>
    <mergeCell ref="C1968:I1968"/>
    <mergeCell ref="C1969:I1969"/>
    <mergeCell ref="A1973:I1973"/>
    <mergeCell ref="D1975:I1975"/>
    <mergeCell ref="C1978:I1978"/>
    <mergeCell ref="D1980:I1980"/>
    <mergeCell ref="C1983:I1983"/>
    <mergeCell ref="D1985:I1985"/>
    <mergeCell ref="C1988:I1988"/>
    <mergeCell ref="C1989:I1989"/>
    <mergeCell ref="D1991:I1991"/>
    <mergeCell ref="C1994:I1994"/>
    <mergeCell ref="D1996:I1996"/>
    <mergeCell ref="C1997:I1997"/>
    <mergeCell ref="C2003:I2003"/>
    <mergeCell ref="C2004:I2004"/>
    <mergeCell ref="C2005:I2005"/>
    <mergeCell ref="C2006:I2006"/>
    <mergeCell ref="C2007:I2007"/>
    <mergeCell ref="C2008:I2008"/>
    <mergeCell ref="A2012:I2012"/>
    <mergeCell ref="D2014:I2014"/>
    <mergeCell ref="C2017:I2017"/>
    <mergeCell ref="D2019:I2019"/>
    <mergeCell ref="C2021:I2021"/>
    <mergeCell ref="D2023:I2023"/>
    <mergeCell ref="C2026:I2026"/>
    <mergeCell ref="C2030:I2030"/>
    <mergeCell ref="C2031:I2031"/>
    <mergeCell ref="C2032:I2032"/>
    <mergeCell ref="C2033:I2033"/>
    <mergeCell ref="C2034:I2034"/>
    <mergeCell ref="C2035:I2035"/>
    <mergeCell ref="C2036:I2036"/>
    <mergeCell ref="C2037:I2037"/>
    <mergeCell ref="C2038:I2038"/>
    <mergeCell ref="A2042:I2042"/>
    <mergeCell ref="D2044:I2044"/>
    <mergeCell ref="C2046:I2046"/>
    <mergeCell ref="D2048:I2048"/>
    <mergeCell ref="D2049:I2049"/>
    <mergeCell ref="D2050:I2050"/>
    <mergeCell ref="D2051:I2051"/>
    <mergeCell ref="C2053:I2053"/>
    <mergeCell ref="D2055:I2055"/>
    <mergeCell ref="C2058:I2058"/>
    <mergeCell ref="D2060:I2060"/>
    <mergeCell ref="C2063:I2063"/>
    <mergeCell ref="D2065:I2065"/>
    <mergeCell ref="C2068:I2068"/>
    <mergeCell ref="D2070:I2070"/>
    <mergeCell ref="C2073:I2073"/>
    <mergeCell ref="D2075:I2075"/>
    <mergeCell ref="C2078:I2078"/>
    <mergeCell ref="D2080:I2080"/>
    <mergeCell ref="C2083:I2083"/>
    <mergeCell ref="D2085:I2085"/>
    <mergeCell ref="C2088:I2088"/>
    <mergeCell ref="D2090:I2090"/>
    <mergeCell ref="C2093:I2093"/>
    <mergeCell ref="D2095:I2095"/>
    <mergeCell ref="C2098:I2098"/>
    <mergeCell ref="D2100:I2100"/>
    <mergeCell ref="C2103:I2103"/>
    <mergeCell ref="D2105:I2105"/>
    <mergeCell ref="C2108:I2108"/>
    <mergeCell ref="D2110:I2110"/>
    <mergeCell ref="C2113:I2113"/>
    <mergeCell ref="D2115:I2115"/>
    <mergeCell ref="C2118:I2118"/>
    <mergeCell ref="D2120:I2120"/>
    <mergeCell ref="C2123:I2123"/>
    <mergeCell ref="C2127:I2127"/>
    <mergeCell ref="C2128:I2128"/>
    <mergeCell ref="C2131:I2131"/>
    <mergeCell ref="C2132:I2132"/>
    <mergeCell ref="C2133:I2133"/>
    <mergeCell ref="C2134:I2134"/>
    <mergeCell ref="C2135:I2135"/>
    <mergeCell ref="A2139:I2139"/>
    <mergeCell ref="D2141:I2141"/>
    <mergeCell ref="C2143:I2143"/>
    <mergeCell ref="D2145:I2145"/>
    <mergeCell ref="D2146:I2146"/>
    <mergeCell ref="D2147:I2147"/>
    <mergeCell ref="D2148:I2148"/>
    <mergeCell ref="C2150:I2150"/>
    <mergeCell ref="D2152:I2152"/>
    <mergeCell ref="C2155:I2155"/>
    <mergeCell ref="D2157:I2157"/>
    <mergeCell ref="C2160:I2160"/>
    <mergeCell ref="D2162:I2162"/>
    <mergeCell ref="C2165:I2165"/>
    <mergeCell ref="D2167:I2167"/>
    <mergeCell ref="C2170:I2170"/>
    <mergeCell ref="D2172:I2172"/>
    <mergeCell ref="C2175:I2175"/>
    <mergeCell ref="D2177:I2177"/>
    <mergeCell ref="C2180:I2180"/>
    <mergeCell ref="D2182:I2182"/>
    <mergeCell ref="C2185:I2185"/>
    <mergeCell ref="D2187:I2187"/>
    <mergeCell ref="C2190:I2190"/>
    <mergeCell ref="D2192:I2192"/>
    <mergeCell ref="C2195:I2195"/>
    <mergeCell ref="D2197:I2197"/>
    <mergeCell ref="C2200:I2200"/>
    <mergeCell ref="D2202:I2202"/>
    <mergeCell ref="C2205:I2205"/>
    <mergeCell ref="D2207:I2207"/>
    <mergeCell ref="C2210:I2210"/>
    <mergeCell ref="D2212:I2212"/>
    <mergeCell ref="C2215:I2215"/>
    <mergeCell ref="C2219:I2219"/>
    <mergeCell ref="C2220:I2220"/>
    <mergeCell ref="C2223:I2223"/>
    <mergeCell ref="C2224:I2224"/>
    <mergeCell ref="C2225:I2225"/>
    <mergeCell ref="C2226:I2226"/>
    <mergeCell ref="C2227:I2227"/>
    <mergeCell ref="A2231:I2231"/>
    <mergeCell ref="D2233:I2233"/>
    <mergeCell ref="C2235:I2235"/>
    <mergeCell ref="D2237:I2237"/>
    <mergeCell ref="C2240:I2240"/>
    <mergeCell ref="D2242:I2242"/>
    <mergeCell ref="C2245:I2245"/>
    <mergeCell ref="D2247:I2247"/>
    <mergeCell ref="C2250:I2250"/>
    <mergeCell ref="D2252:I2252"/>
    <mergeCell ref="C2255:I2255"/>
    <mergeCell ref="D2257:I2257"/>
    <mergeCell ref="C2260:I2260"/>
    <mergeCell ref="D2262:I2262"/>
    <mergeCell ref="C2265:I2265"/>
    <mergeCell ref="D2267:I2267"/>
    <mergeCell ref="C2270:I2270"/>
    <mergeCell ref="D2272:I2272"/>
    <mergeCell ref="C2275:I2275"/>
    <mergeCell ref="D2277:I2277"/>
    <mergeCell ref="C2280:I2280"/>
    <mergeCell ref="C2284:I2284"/>
    <mergeCell ref="C2285:I2285"/>
    <mergeCell ref="C2286:I2286"/>
    <mergeCell ref="C2287:I2287"/>
    <mergeCell ref="C2288:I2288"/>
    <mergeCell ref="C2289:I2289"/>
    <mergeCell ref="A2293:I2293"/>
    <mergeCell ref="D2295:I2295"/>
    <mergeCell ref="C2297:I2297"/>
    <mergeCell ref="D2299:I2299"/>
    <mergeCell ref="C2301:I2301"/>
    <mergeCell ref="D2303:I2303"/>
    <mergeCell ref="D2304:I2304"/>
    <mergeCell ref="D2305:I2305"/>
    <mergeCell ref="D2306:I2306"/>
    <mergeCell ref="D2307:I2307"/>
    <mergeCell ref="D2308:I2308"/>
    <mergeCell ref="D2309:I2309"/>
    <mergeCell ref="D2310:I2310"/>
    <mergeCell ref="D2311:I2311"/>
    <mergeCell ref="C2313:I2313"/>
    <mergeCell ref="D2315:I2315"/>
    <mergeCell ref="C2318:I2318"/>
    <mergeCell ref="C2322:I2322"/>
    <mergeCell ref="C2325:I2325"/>
    <mergeCell ref="C2326:I2326"/>
    <mergeCell ref="C2327:I2327"/>
    <mergeCell ref="C2328:I2328"/>
    <mergeCell ref="C2329:I2329"/>
    <mergeCell ref="C2330:I2330"/>
    <mergeCell ref="C2331:I2331"/>
    <mergeCell ref="C2332:I2332"/>
    <mergeCell ref="A2336:I2336"/>
    <mergeCell ref="D2338:I2338"/>
    <mergeCell ref="C2341:I2341"/>
    <mergeCell ref="D2343:I2343"/>
    <mergeCell ref="C2346:I2346"/>
    <mergeCell ref="C2350:I2350"/>
    <mergeCell ref="C2353:I2353"/>
    <mergeCell ref="C2354:I2354"/>
    <mergeCell ref="C2355:I2355"/>
    <mergeCell ref="A2359:I2359"/>
    <mergeCell ref="D2361:I2361"/>
    <mergeCell ref="C2363:I2363"/>
    <mergeCell ref="D2365:I2365"/>
    <mergeCell ref="D2366:I2366"/>
    <mergeCell ref="D2367:I2367"/>
    <mergeCell ref="D2368:I2368"/>
    <mergeCell ref="C2370:I2370"/>
    <mergeCell ref="D2372:I2372"/>
    <mergeCell ref="C2375:I2375"/>
    <mergeCell ref="D2377:I2377"/>
    <mergeCell ref="C2380:I2380"/>
    <mergeCell ref="D2382:I2382"/>
    <mergeCell ref="C2385:I2385"/>
    <mergeCell ref="D2387:I2387"/>
    <mergeCell ref="D2388:I2388"/>
    <mergeCell ref="D2389:I2389"/>
    <mergeCell ref="D2390:I2390"/>
    <mergeCell ref="D2391:I2391"/>
    <mergeCell ref="C2393:I2393"/>
    <mergeCell ref="C2397:I2397"/>
    <mergeCell ref="C2398:I2398"/>
    <mergeCell ref="C2399:I2399"/>
    <mergeCell ref="A2403:I2403"/>
    <mergeCell ref="D2405:I2405"/>
    <mergeCell ref="D2406:I2406"/>
    <mergeCell ref="D2407:I2407"/>
    <mergeCell ref="D2408:I2408"/>
    <mergeCell ref="D2409:I2409"/>
    <mergeCell ref="D2410:I2410"/>
    <mergeCell ref="D2411:I2411"/>
    <mergeCell ref="D2412:I2412"/>
    <mergeCell ref="D2413:I2413"/>
    <mergeCell ref="D2414:I2414"/>
    <mergeCell ref="D2415:I2415"/>
    <mergeCell ref="D2416:I2416"/>
    <mergeCell ref="C2418:I2418"/>
    <mergeCell ref="D2420:I2420"/>
    <mergeCell ref="C2421:I2421"/>
    <mergeCell ref="D2423:I2423"/>
    <mergeCell ref="C2424:I2424"/>
    <mergeCell ref="D2426:I2426"/>
    <mergeCell ref="C2428:I2428"/>
    <mergeCell ref="D2430:I2430"/>
    <mergeCell ref="C2432:I2432"/>
    <mergeCell ref="D2434:I2434"/>
    <mergeCell ref="D2435:I2435"/>
    <mergeCell ref="D2436:I2436"/>
    <mergeCell ref="D2437:I2437"/>
    <mergeCell ref="C2439:I2439"/>
    <mergeCell ref="D2441:I2441"/>
    <mergeCell ref="D2442:I2442"/>
    <mergeCell ref="D2443:I2443"/>
    <mergeCell ref="D2444:I2444"/>
    <mergeCell ref="C2446:I2446"/>
    <mergeCell ref="D2448:I2448"/>
    <mergeCell ref="D2449:I2449"/>
    <mergeCell ref="D2450:I2450"/>
    <mergeCell ref="D2451:I2451"/>
    <mergeCell ref="D2452:I2452"/>
    <mergeCell ref="D2453:I2453"/>
    <mergeCell ref="D2454:I2454"/>
    <mergeCell ref="D2455:I2455"/>
    <mergeCell ref="D2456:I2456"/>
    <mergeCell ref="C2458:I2458"/>
    <mergeCell ref="D2460:I2460"/>
    <mergeCell ref="D2461:I2461"/>
    <mergeCell ref="D2462:I2462"/>
    <mergeCell ref="D2463:I2463"/>
    <mergeCell ref="D2464:I2464"/>
    <mergeCell ref="D2465:I2465"/>
    <mergeCell ref="C2467:I2467"/>
    <mergeCell ref="D2469:I2469"/>
    <mergeCell ref="C2470:I2470"/>
    <mergeCell ref="C2474:I2474"/>
    <mergeCell ref="C2475:I2475"/>
    <mergeCell ref="C2476:I2476"/>
    <mergeCell ref="C2477:I2477"/>
    <mergeCell ref="C2478:I2478"/>
    <mergeCell ref="C2479:I2479"/>
    <mergeCell ref="C2480:I2480"/>
    <mergeCell ref="C2481:I2481"/>
    <mergeCell ref="C2482:I2482"/>
    <mergeCell ref="C2483:I2483"/>
    <mergeCell ref="C2484:I2484"/>
    <mergeCell ref="C2485:I2485"/>
    <mergeCell ref="C2486:I2486"/>
    <mergeCell ref="C2487:I2487"/>
    <mergeCell ref="C2488:I2488"/>
    <mergeCell ref="C2489:I2489"/>
    <mergeCell ref="A2493:I2493"/>
    <mergeCell ref="D2495:I2495"/>
    <mergeCell ref="C2497:I2497"/>
    <mergeCell ref="D2499:I2499"/>
    <mergeCell ref="C2501:I2501"/>
    <mergeCell ref="D2503:I2503"/>
    <mergeCell ref="D2504:I2504"/>
    <mergeCell ref="D2505:I2505"/>
    <mergeCell ref="D2506:I2506"/>
    <mergeCell ref="C2508:I2508"/>
    <mergeCell ref="D2510:I2510"/>
    <mergeCell ref="C2513:I2513"/>
    <mergeCell ref="D2515:I2515"/>
    <mergeCell ref="D2516:I2516"/>
    <mergeCell ref="D2517:I2517"/>
    <mergeCell ref="D2518:I2518"/>
    <mergeCell ref="D2519:I2519"/>
    <mergeCell ref="D2520:I2520"/>
    <mergeCell ref="D2521:I2521"/>
    <mergeCell ref="D2522:I2522"/>
    <mergeCell ref="D2523:I2523"/>
    <mergeCell ref="D2524:I2524"/>
    <mergeCell ref="D2525:I2525"/>
    <mergeCell ref="C2527:I2527"/>
    <mergeCell ref="D2529:I2529"/>
    <mergeCell ref="D2530:I2530"/>
    <mergeCell ref="D2531:I2531"/>
    <mergeCell ref="D2532:I2532"/>
    <mergeCell ref="D2533:I2533"/>
    <mergeCell ref="D2534:I2534"/>
    <mergeCell ref="D2535:I2535"/>
    <mergeCell ref="D2536:I2536"/>
    <mergeCell ref="C2538:I2538"/>
    <mergeCell ref="D2540:I2540"/>
    <mergeCell ref="D2541:I2541"/>
    <mergeCell ref="D2542:I2542"/>
    <mergeCell ref="D2543:I2543"/>
    <mergeCell ref="D2544:I2544"/>
    <mergeCell ref="D2545:I2545"/>
    <mergeCell ref="D2546:I2546"/>
    <mergeCell ref="D2547:I2547"/>
    <mergeCell ref="D2548:I2548"/>
    <mergeCell ref="D2549:I2549"/>
    <mergeCell ref="D2550:I2550"/>
    <mergeCell ref="C2552:I2552"/>
    <mergeCell ref="D2554:I2554"/>
    <mergeCell ref="D2555:I2555"/>
    <mergeCell ref="D2556:I2556"/>
    <mergeCell ref="D2557:I2557"/>
    <mergeCell ref="D2558:I2558"/>
    <mergeCell ref="D2559:I2559"/>
    <mergeCell ref="D2560:I2560"/>
    <mergeCell ref="D2561:I2561"/>
    <mergeCell ref="C2563:I2563"/>
    <mergeCell ref="D2565:I2565"/>
    <mergeCell ref="D2566:I2566"/>
    <mergeCell ref="D2567:I2567"/>
    <mergeCell ref="D2568:I2568"/>
    <mergeCell ref="C2570:I2570"/>
    <mergeCell ref="D2572:I2572"/>
    <mergeCell ref="C2575:I2575"/>
    <mergeCell ref="D2577:I2577"/>
    <mergeCell ref="D2578:I2578"/>
    <mergeCell ref="D2579:I2579"/>
    <mergeCell ref="D2580:I2580"/>
    <mergeCell ref="D2581:I2581"/>
    <mergeCell ref="D2582:I2582"/>
    <mergeCell ref="D2583:I2583"/>
    <mergeCell ref="D2584:I2584"/>
    <mergeCell ref="C2586:I2586"/>
    <mergeCell ref="C2590:I2590"/>
    <mergeCell ref="C2591:I2591"/>
    <mergeCell ref="C2592:I2592"/>
    <mergeCell ref="C2593:I2593"/>
    <mergeCell ref="C2594:I2594"/>
    <mergeCell ref="C2595:I2595"/>
    <mergeCell ref="C2596:I2596"/>
    <mergeCell ref="C2597:I2597"/>
    <mergeCell ref="C2598:I2598"/>
    <mergeCell ref="C2599:I2599"/>
    <mergeCell ref="A2603:I2603"/>
    <mergeCell ref="D2605:I2605"/>
    <mergeCell ref="C2607:I2607"/>
    <mergeCell ref="D2609:I2609"/>
    <mergeCell ref="C2611:I2611"/>
    <mergeCell ref="D2613:I2613"/>
    <mergeCell ref="D2614:I2614"/>
    <mergeCell ref="D2615:I2615"/>
    <mergeCell ref="D2616:I2616"/>
    <mergeCell ref="C2618:I2618"/>
    <mergeCell ref="D2620:I2620"/>
    <mergeCell ref="C2623:I2623"/>
    <mergeCell ref="D2625:I2625"/>
    <mergeCell ref="C2626:I2626"/>
    <mergeCell ref="D2628:I2628"/>
    <mergeCell ref="D2629:I2629"/>
    <mergeCell ref="D2630:I2630"/>
    <mergeCell ref="D2631:I2631"/>
    <mergeCell ref="C2633:I2633"/>
    <mergeCell ref="D2635:I2635"/>
    <mergeCell ref="D2636:I2636"/>
    <mergeCell ref="D2637:I2637"/>
    <mergeCell ref="D2638:I2638"/>
    <mergeCell ref="D2639:I2639"/>
    <mergeCell ref="D2640:I2640"/>
    <mergeCell ref="C2642:I2642"/>
    <mergeCell ref="D2644:I2644"/>
    <mergeCell ref="D2645:I2645"/>
    <mergeCell ref="D2646:I2646"/>
    <mergeCell ref="D2647:I2647"/>
    <mergeCell ref="D2648:I2648"/>
    <mergeCell ref="D2649:I2649"/>
    <mergeCell ref="D2650:I2650"/>
    <mergeCell ref="D2651:I2651"/>
    <mergeCell ref="D2652:I2652"/>
    <mergeCell ref="D2653:I2653"/>
    <mergeCell ref="D2654:I2654"/>
    <mergeCell ref="D2655:I2655"/>
    <mergeCell ref="C2657:I2657"/>
    <mergeCell ref="C2661:I2661"/>
    <mergeCell ref="C2662:I2662"/>
    <mergeCell ref="C2663:I2663"/>
    <mergeCell ref="C2664:I2664"/>
    <mergeCell ref="C2665:I2665"/>
    <mergeCell ref="C2666:I2666"/>
    <mergeCell ref="C2667:I2667"/>
    <mergeCell ref="A2671:I2671"/>
    <mergeCell ref="D2673:I2673"/>
    <mergeCell ref="C2676:I2676"/>
    <mergeCell ref="D2678:I2678"/>
    <mergeCell ref="D2679:I2679"/>
    <mergeCell ref="D2680:I2680"/>
    <mergeCell ref="D2681:I2681"/>
    <mergeCell ref="D2682:I2682"/>
    <mergeCell ref="D2683:I2683"/>
    <mergeCell ref="D2684:I2684"/>
    <mergeCell ref="C2686:I2686"/>
    <mergeCell ref="C2687:I2687"/>
    <mergeCell ref="D2689:I2689"/>
    <mergeCell ref="D2690:I2690"/>
    <mergeCell ref="D2691:I2691"/>
    <mergeCell ref="D2692:I2692"/>
    <mergeCell ref="D2693:I2693"/>
    <mergeCell ref="D2694:I2694"/>
    <mergeCell ref="D2695:I2695"/>
    <mergeCell ref="D2696:I2696"/>
    <mergeCell ref="D2697:I2697"/>
    <mergeCell ref="D2698:I2698"/>
    <mergeCell ref="D2699:I2699"/>
    <mergeCell ref="D2700:I2700"/>
    <mergeCell ref="D2701:I2701"/>
    <mergeCell ref="D2702:I2702"/>
    <mergeCell ref="D2703:I2703"/>
    <mergeCell ref="D2704:I2704"/>
    <mergeCell ref="C2706:I2706"/>
    <mergeCell ref="C2707:I2707"/>
    <mergeCell ref="D2709:I2709"/>
    <mergeCell ref="D2710:I2710"/>
    <mergeCell ref="D2711:I2711"/>
    <mergeCell ref="D2712:I2712"/>
    <mergeCell ref="D2713:I2713"/>
    <mergeCell ref="D2714:I2714"/>
    <mergeCell ref="C2716:I2716"/>
    <mergeCell ref="C2717:I2717"/>
    <mergeCell ref="D2719:I2719"/>
    <mergeCell ref="D2720:I2720"/>
    <mergeCell ref="D2721:I2721"/>
    <mergeCell ref="D2722:I2722"/>
    <mergeCell ref="D2723:I2723"/>
    <mergeCell ref="C2725:I2725"/>
    <mergeCell ref="C2726:I2726"/>
    <mergeCell ref="D2728:I2728"/>
    <mergeCell ref="D2729:I2729"/>
    <mergeCell ref="D2730:I2730"/>
    <mergeCell ref="D2731:I2731"/>
    <mergeCell ref="C2733:I2733"/>
    <mergeCell ref="C2734:I2734"/>
    <mergeCell ref="D2736:I2736"/>
    <mergeCell ref="D2737:I2737"/>
    <mergeCell ref="D2738:I2738"/>
    <mergeCell ref="D2739:I2739"/>
    <mergeCell ref="D2740:I2740"/>
    <mergeCell ref="C2742:I2742"/>
    <mergeCell ref="C2743:I2743"/>
    <mergeCell ref="D2745:I2745"/>
    <mergeCell ref="D2746:I2746"/>
    <mergeCell ref="D2747:I2747"/>
    <mergeCell ref="D2748:I2748"/>
    <mergeCell ref="D2749:I2749"/>
    <mergeCell ref="D2750:I2750"/>
    <mergeCell ref="C2752:I2752"/>
    <mergeCell ref="C2753:I2753"/>
    <mergeCell ref="D2755:I2755"/>
    <mergeCell ref="D2756:I2756"/>
    <mergeCell ref="D2757:I2757"/>
    <mergeCell ref="D2758:I2758"/>
    <mergeCell ref="D2759:I2759"/>
    <mergeCell ref="D2760:I2760"/>
    <mergeCell ref="D2761:I2761"/>
    <mergeCell ref="C2763:I2763"/>
    <mergeCell ref="C2764:I2764"/>
    <mergeCell ref="D2766:I2766"/>
    <mergeCell ref="D2767:I2767"/>
    <mergeCell ref="D2768:I2768"/>
    <mergeCell ref="C2770:I2770"/>
    <mergeCell ref="C2771:I2771"/>
    <mergeCell ref="D2773:I2773"/>
    <mergeCell ref="D2774:I2774"/>
    <mergeCell ref="D2775:I2775"/>
    <mergeCell ref="C2777:I2777"/>
    <mergeCell ref="C2778:I2778"/>
    <mergeCell ref="C2782:I2782"/>
    <mergeCell ref="A2786:I2786"/>
    <mergeCell ref="D2788:I2788"/>
    <mergeCell ref="D2789:I2789"/>
    <mergeCell ref="D2790:I2790"/>
    <mergeCell ref="D2791:I2791"/>
    <mergeCell ref="C2793:I2793"/>
    <mergeCell ref="A2798:I2798"/>
    <mergeCell ref="D2800:I2800"/>
    <mergeCell ref="D2801:I2801"/>
    <mergeCell ref="D2802:I2802"/>
    <mergeCell ref="D2803:I2803"/>
    <mergeCell ref="C2805:I2805"/>
    <mergeCell ref="D2807:I2807"/>
    <mergeCell ref="C2809:I2809"/>
    <mergeCell ref="D2811:I2811"/>
    <mergeCell ref="D2812:I2812"/>
    <mergeCell ref="D2813:I2813"/>
    <mergeCell ref="D2814:I2814"/>
    <mergeCell ref="D2815:I2815"/>
    <mergeCell ref="C2817:I2817"/>
    <mergeCell ref="B2819:I2819"/>
    <mergeCell ref="D2820:I2820"/>
    <mergeCell ref="C2824:I2824"/>
    <mergeCell ref="C2825:I2825"/>
    <mergeCell ref="D2827:I2827"/>
    <mergeCell ref="C2831:I2831"/>
    <mergeCell ref="C2832:I2832"/>
    <mergeCell ref="D2834:I2834"/>
    <mergeCell ref="C2838:I2838"/>
    <mergeCell ref="C2839:I2839"/>
    <mergeCell ref="D2841:I2841"/>
    <mergeCell ref="C2845:I2845"/>
    <mergeCell ref="C2846:I2846"/>
    <mergeCell ref="D2848:I2848"/>
    <mergeCell ref="C2852:I2852"/>
    <mergeCell ref="C2853:I2853"/>
    <mergeCell ref="B2855:I2855"/>
    <mergeCell ref="D2856:I2856"/>
    <mergeCell ref="C2860:I2860"/>
    <mergeCell ref="C2861:I2861"/>
    <mergeCell ref="D2863:I2863"/>
    <mergeCell ref="D2864:I2864"/>
    <mergeCell ref="D2865:I2865"/>
    <mergeCell ref="D2866:I2866"/>
    <mergeCell ref="D2867:I2867"/>
    <mergeCell ref="C2869:I2869"/>
    <mergeCell ref="C2870:I2870"/>
    <mergeCell ref="D2872:I2872"/>
    <mergeCell ref="D2873:I2873"/>
    <mergeCell ref="D2874:I2874"/>
    <mergeCell ref="D2875:I2875"/>
    <mergeCell ref="C2877:I2877"/>
    <mergeCell ref="C2878:I2878"/>
    <mergeCell ref="D2880:I2880"/>
    <mergeCell ref="D2881:I2881"/>
    <mergeCell ref="D2882:I2882"/>
    <mergeCell ref="D2883:I2883"/>
    <mergeCell ref="C2885:I2885"/>
    <mergeCell ref="C2886:I2886"/>
    <mergeCell ref="D2888:I2888"/>
    <mergeCell ref="C2891:I2891"/>
    <mergeCell ref="C2892:I2892"/>
    <mergeCell ref="D2894:I2894"/>
    <mergeCell ref="C2897:I2897"/>
    <mergeCell ref="C2898:I2898"/>
    <mergeCell ref="D2900:I2900"/>
    <mergeCell ref="C2903:I2903"/>
    <mergeCell ref="C2904:I2904"/>
    <mergeCell ref="B2906:I2906"/>
    <mergeCell ref="D2907:I2907"/>
    <mergeCell ref="D2908:I2908"/>
    <mergeCell ref="D2909:I2909"/>
    <mergeCell ref="D2910:I2910"/>
    <mergeCell ref="D2911:I2911"/>
    <mergeCell ref="C2913:I2913"/>
    <mergeCell ref="C2914:I2914"/>
    <mergeCell ref="D2916:I2916"/>
    <mergeCell ref="D2917:I2917"/>
    <mergeCell ref="D2918:I2918"/>
    <mergeCell ref="D2919:I2919"/>
    <mergeCell ref="D2920:I2920"/>
    <mergeCell ref="D2921:I2921"/>
    <mergeCell ref="C2923:I2923"/>
    <mergeCell ref="C2924:I2924"/>
    <mergeCell ref="D2926:I2926"/>
    <mergeCell ref="D2927:I2927"/>
    <mergeCell ref="D2928:I2928"/>
    <mergeCell ref="D2929:I2929"/>
    <mergeCell ref="D2930:I2930"/>
    <mergeCell ref="D2931:I2931"/>
    <mergeCell ref="D2932:I2932"/>
    <mergeCell ref="C2934:I2934"/>
    <mergeCell ref="C2935:I2935"/>
    <mergeCell ref="D2937:I2937"/>
    <mergeCell ref="D2938:I2938"/>
    <mergeCell ref="D2939:I2939"/>
    <mergeCell ref="D2940:I2940"/>
    <mergeCell ref="D2941:I2941"/>
    <mergeCell ref="D2942:I2942"/>
    <mergeCell ref="D2943:I2943"/>
    <mergeCell ref="D2944:I2944"/>
    <mergeCell ref="D2945:I2945"/>
    <mergeCell ref="C2947:I2947"/>
    <mergeCell ref="C2948:I2948"/>
    <mergeCell ref="B2950:I2950"/>
    <mergeCell ref="D2951:I2951"/>
    <mergeCell ref="C2955:I2955"/>
    <mergeCell ref="C2956:I2956"/>
    <mergeCell ref="D2958:I2958"/>
    <mergeCell ref="C2962:I2962"/>
    <mergeCell ref="C2963:I2963"/>
    <mergeCell ref="C2967:I2967"/>
    <mergeCell ref="A2971:I2971"/>
    <mergeCell ref="D2973:I2973"/>
    <mergeCell ref="C2976:I2976"/>
    <mergeCell ref="D2978:I2978"/>
    <mergeCell ref="C2979:I2979"/>
    <mergeCell ref="D2981:I2981"/>
    <mergeCell ref="D2982:I2982"/>
    <mergeCell ref="D2983:I2983"/>
    <mergeCell ref="D2984:I2984"/>
    <mergeCell ref="D2985:I2985"/>
    <mergeCell ref="D2986:I2986"/>
    <mergeCell ref="D2987:I2987"/>
    <mergeCell ref="C2989:I2989"/>
    <mergeCell ref="A2994:I2994"/>
    <mergeCell ref="D2996:I2996"/>
    <mergeCell ref="C2999:I2999"/>
    <mergeCell ref="D3001:I3001"/>
    <mergeCell ref="D3002:I3002"/>
    <mergeCell ref="D3003:I3003"/>
    <mergeCell ref="D3004:I3004"/>
    <mergeCell ref="D3005:I3005"/>
    <mergeCell ref="D3006:I3006"/>
    <mergeCell ref="D3007:I3007"/>
    <mergeCell ref="D3008:I3008"/>
    <mergeCell ref="C3010:I3010"/>
    <mergeCell ref="A3015:I3015"/>
    <mergeCell ref="D3017:I3017"/>
    <mergeCell ref="C3020:I3020"/>
    <mergeCell ref="D3022:I3022"/>
    <mergeCell ref="C3023:I3023"/>
    <mergeCell ref="D3025:I3025"/>
    <mergeCell ref="D3026:I3026"/>
    <mergeCell ref="D3027:I3027"/>
    <mergeCell ref="D3028:I3028"/>
    <mergeCell ref="D3029:I3029"/>
    <mergeCell ref="D3030:I3030"/>
    <mergeCell ref="D3031:I3031"/>
    <mergeCell ref="D3032:I3032"/>
    <mergeCell ref="C3034:I3034"/>
    <mergeCell ref="D3036:I3036"/>
    <mergeCell ref="C3037:I3037"/>
    <mergeCell ref="A3042:I3042"/>
    <mergeCell ref="D3044:I3044"/>
    <mergeCell ref="C3046:I3046"/>
    <mergeCell ref="D3048:I3048"/>
    <mergeCell ref="C3051:I3051"/>
    <mergeCell ref="A3056:I3056"/>
    <mergeCell ref="D3058:I3058"/>
    <mergeCell ref="D3059:I3059"/>
    <mergeCell ref="D3060:I3060"/>
    <mergeCell ref="D3061:I3061"/>
    <mergeCell ref="D3062:I3062"/>
    <mergeCell ref="C3064:I3064"/>
    <mergeCell ref="D3066:I3066"/>
    <mergeCell ref="D3067:I3067"/>
    <mergeCell ref="D3068:I3068"/>
    <mergeCell ref="D3069:I3069"/>
    <mergeCell ref="D3070:I3070"/>
    <mergeCell ref="C3072:I3072"/>
    <mergeCell ref="D3074:I3074"/>
    <mergeCell ref="D3075:I3075"/>
    <mergeCell ref="D3076:I3076"/>
    <mergeCell ref="D3077:I3077"/>
    <mergeCell ref="D3078:I3078"/>
    <mergeCell ref="C3080:I3080"/>
    <mergeCell ref="D3082:I3082"/>
    <mergeCell ref="D3083:I3083"/>
    <mergeCell ref="D3084:I3084"/>
    <mergeCell ref="D3085:I3085"/>
    <mergeCell ref="D3086:I3086"/>
    <mergeCell ref="C3088:I3088"/>
    <mergeCell ref="A3093:I3093"/>
    <mergeCell ref="D3095:I3095"/>
    <mergeCell ref="D3096:I3096"/>
    <mergeCell ref="D3097:I3097"/>
    <mergeCell ref="D3098:I3098"/>
    <mergeCell ref="C3100:I3100"/>
    <mergeCell ref="D3102:I3102"/>
    <mergeCell ref="D3103:I3103"/>
    <mergeCell ref="D3104:I3104"/>
    <mergeCell ref="D3105:I3105"/>
    <mergeCell ref="C3107:I3107"/>
    <mergeCell ref="D3109:I3109"/>
    <mergeCell ref="D3110:I3110"/>
    <mergeCell ref="D3111:I3111"/>
    <mergeCell ref="D3112:I3112"/>
    <mergeCell ref="C3114:I3114"/>
    <mergeCell ref="D3116:I3116"/>
    <mergeCell ref="D3117:I3117"/>
    <mergeCell ref="D3118:I3118"/>
    <mergeCell ref="D3119:I3119"/>
    <mergeCell ref="C3121:I3121"/>
    <mergeCell ref="D3123:I3123"/>
    <mergeCell ref="D3124:I3124"/>
    <mergeCell ref="D3125:I3125"/>
    <mergeCell ref="D3126:I3126"/>
    <mergeCell ref="C3128:I3128"/>
    <mergeCell ref="A3133:I3133"/>
    <mergeCell ref="D3135:I3135"/>
    <mergeCell ref="D3136:I3136"/>
    <mergeCell ref="D3137:I3137"/>
    <mergeCell ref="D3138:I3138"/>
    <mergeCell ref="D3139:I3139"/>
    <mergeCell ref="D3140:I3140"/>
    <mergeCell ref="D3141:I3141"/>
    <mergeCell ref="D3142:I3142"/>
    <mergeCell ref="D3143:I3143"/>
    <mergeCell ref="D3144:I3144"/>
    <mergeCell ref="D3145:I3145"/>
    <mergeCell ref="D3146:I3146"/>
    <mergeCell ref="C3148:I3148"/>
    <mergeCell ref="D3150:I3150"/>
    <mergeCell ref="C3151:I3151"/>
    <mergeCell ref="D3153:I3153"/>
    <mergeCell ref="C3154:I3154"/>
    <mergeCell ref="D3156:I3156"/>
    <mergeCell ref="D3157:I3157"/>
    <mergeCell ref="D3158:I3158"/>
    <mergeCell ref="C3160:I3160"/>
    <mergeCell ref="A3165:I3165"/>
    <mergeCell ref="D3167:I3167"/>
    <mergeCell ref="D3168:I3168"/>
    <mergeCell ref="D3169:I3169"/>
    <mergeCell ref="D3170:I3170"/>
    <mergeCell ref="C3172:I3172"/>
    <mergeCell ref="D3174:I3174"/>
    <mergeCell ref="D3175:I3175"/>
    <mergeCell ref="D3176:I3176"/>
    <mergeCell ref="D3177:I3177"/>
    <mergeCell ref="C3179:I3179"/>
    <mergeCell ref="D3181:I3181"/>
    <mergeCell ref="D3182:I3182"/>
    <mergeCell ref="D3183:I3183"/>
    <mergeCell ref="D3184:I3184"/>
    <mergeCell ref="C3186:I3186"/>
    <mergeCell ref="D3188:I3188"/>
    <mergeCell ref="D3189:I3189"/>
    <mergeCell ref="D3190:I3190"/>
    <mergeCell ref="D3191:I3191"/>
    <mergeCell ref="C3193:I3193"/>
    <mergeCell ref="D3195:I3195"/>
    <mergeCell ref="D3196:I3196"/>
    <mergeCell ref="D3197:I3197"/>
    <mergeCell ref="D3198:I3198"/>
    <mergeCell ref="C3200:I3200"/>
    <mergeCell ref="A3205:I3205"/>
    <mergeCell ref="D3207:I3207"/>
    <mergeCell ref="C3210:I3210"/>
    <mergeCell ref="D3212:I3212"/>
    <mergeCell ref="D3213:I3213"/>
    <mergeCell ref="D3214:I3214"/>
    <mergeCell ref="D3215:I3215"/>
    <mergeCell ref="C3217:I3217"/>
    <mergeCell ref="A3222:I3222"/>
    <mergeCell ref="D3224:I3224"/>
    <mergeCell ref="C3227:I3227"/>
    <mergeCell ref="D3229:I3229"/>
    <mergeCell ref="D3230:I3230"/>
    <mergeCell ref="D3231:I3231"/>
    <mergeCell ref="D3232:I3232"/>
    <mergeCell ref="C3234:I3234"/>
    <mergeCell ref="A3239:I3239"/>
    <mergeCell ref="D3241:I3241"/>
    <mergeCell ref="C3244:I3244"/>
    <mergeCell ref="D3246:I3246"/>
    <mergeCell ref="D3247:I3247"/>
    <mergeCell ref="D3248:I3248"/>
    <mergeCell ref="D3249:I3249"/>
    <mergeCell ref="D3250:I3250"/>
    <mergeCell ref="D3251:I3251"/>
    <mergeCell ref="D3252:I3252"/>
    <mergeCell ref="D3253:I3253"/>
    <mergeCell ref="D3254:I3254"/>
    <mergeCell ref="D3255:I3255"/>
    <mergeCell ref="C3257:I3257"/>
    <mergeCell ref="A3262:I3262"/>
    <mergeCell ref="D3264:I3264"/>
    <mergeCell ref="D3265:I3265"/>
    <mergeCell ref="D3266:I3266"/>
    <mergeCell ref="D3267:I3267"/>
    <mergeCell ref="D3268:I3268"/>
    <mergeCell ref="C3270:I3270"/>
    <mergeCell ref="D3272:I3272"/>
    <mergeCell ref="D3273:I3273"/>
    <mergeCell ref="D3274:I3274"/>
    <mergeCell ref="D3275:I3275"/>
    <mergeCell ref="D3276:I3276"/>
    <mergeCell ref="C3278:I3278"/>
    <mergeCell ref="D3280:I3280"/>
    <mergeCell ref="D3281:I3281"/>
    <mergeCell ref="D3282:I3282"/>
    <mergeCell ref="D3283:I3283"/>
    <mergeCell ref="D3284:I3284"/>
    <mergeCell ref="C3286:I3286"/>
    <mergeCell ref="D3288:I3288"/>
    <mergeCell ref="D3289:I3289"/>
    <mergeCell ref="D3290:I3290"/>
    <mergeCell ref="D3291:I3291"/>
    <mergeCell ref="D3292:I3292"/>
    <mergeCell ref="C3294:I3294"/>
    <mergeCell ref="A3299:I3299"/>
    <mergeCell ref="D3301:I3301"/>
    <mergeCell ref="D3302:I3302"/>
    <mergeCell ref="D3303:I3303"/>
    <mergeCell ref="D3304:I3304"/>
    <mergeCell ref="C3306:I3306"/>
    <mergeCell ref="D3308:I3308"/>
    <mergeCell ref="D3309:I3309"/>
    <mergeCell ref="D3310:I3310"/>
    <mergeCell ref="D3311:I3311"/>
    <mergeCell ref="C3313:I3313"/>
    <mergeCell ref="D3315:I3315"/>
    <mergeCell ref="D3316:I3316"/>
    <mergeCell ref="D3317:I3317"/>
    <mergeCell ref="D3318:I3318"/>
    <mergeCell ref="C3320:I3320"/>
    <mergeCell ref="D3322:I3322"/>
    <mergeCell ref="D3323:I3323"/>
    <mergeCell ref="D3324:I3324"/>
    <mergeCell ref="D3325:I3325"/>
    <mergeCell ref="C3327:I3327"/>
    <mergeCell ref="D3329:I3329"/>
    <mergeCell ref="D3330:I3330"/>
    <mergeCell ref="D3331:I3331"/>
    <mergeCell ref="D3332:I3332"/>
    <mergeCell ref="C3334:I3334"/>
    <mergeCell ref="B3339:I3339"/>
  </mergeCells>
  <headerFooter/>
</worksheet>
</file>

<file path=xl/worksheets/sheet3.xml><?xml version="1.0" encoding="utf-8"?>
<worksheet xmlns:r="http://schemas.openxmlformats.org/officeDocument/2006/relationships" xmlns="http://schemas.openxmlformats.org/spreadsheetml/2006/main">
  <sheetPr codeName=""/>
  <dimension ref="A1:E231"/>
  <sheetViews>
    <sheetView workbookViewId="0"/>
  </sheetViews>
  <sheetFormatPr defaultRowHeight="15"/>
  <cols>
    <col min="2" max="2" width="6" customWidth="1"/>
    <col min="3" max="3" width="59" customWidth="1"/>
    <col min="4" max="4" width="61" customWidth="1"/>
  </cols>
  <sheetData>
    <row r="1" s="1" customFormat="1">
      <c r="A1" s="2" t="s">
        <v>0</v>
      </c>
    </row>
    <row r="2"/>
    <row r="3"/>
    <row r="4"/>
    <row r="5">
      <c r="B5" s="5" t="s">
        <v>2307</v>
      </c>
      <c r="D5" s="6" t="s">
        <v>2308</v>
      </c>
    </row>
    <row r="6">
      <c r="B6" s="13" t="s">
        <v>2309</v>
      </c>
      <c r="C6" s="11" t="s">
        <v>2310</v>
      </c>
      <c r="D6" s="16" t="s">
        <v>2311</v>
      </c>
      <c r="E6" s="10"/>
    </row>
    <row r="7">
      <c r="B7" s="14" t="s">
        <v>2312</v>
      </c>
      <c r="C7" s="8" t="s">
        <v>2313</v>
      </c>
      <c r="D7" s="17" t="s">
        <v>2314</v>
      </c>
      <c r="E7" s="10"/>
    </row>
    <row r="8">
      <c r="B8" s="14" t="s">
        <v>2315</v>
      </c>
      <c r="C8" s="8" t="s">
        <v>2316</v>
      </c>
      <c r="D8" s="17" t="s">
        <v>2317</v>
      </c>
      <c r="E8" s="10"/>
    </row>
    <row r="9">
      <c r="B9" s="14" t="s">
        <v>2318</v>
      </c>
      <c r="C9" s="8" t="s">
        <v>2319</v>
      </c>
      <c r="D9" s="17" t="s">
        <v>2320</v>
      </c>
      <c r="E9" s="10"/>
    </row>
    <row r="10">
      <c r="B10" s="14" t="s">
        <v>2321</v>
      </c>
      <c r="C10" s="8" t="s">
        <v>2322</v>
      </c>
      <c r="D10" s="17" t="s">
        <v>2323</v>
      </c>
      <c r="E10" s="10"/>
    </row>
    <row r="11">
      <c r="B11" s="14" t="s">
        <v>2324</v>
      </c>
      <c r="C11" s="8" t="s">
        <v>2325</v>
      </c>
      <c r="D11" s="17" t="s">
        <v>2326</v>
      </c>
      <c r="E11" s="10"/>
    </row>
    <row r="12">
      <c r="B12" s="14" t="s">
        <v>2327</v>
      </c>
      <c r="C12" s="8" t="s">
        <v>2328</v>
      </c>
      <c r="D12" s="17" t="s">
        <v>2329</v>
      </c>
      <c r="E12" s="10"/>
    </row>
    <row r="13">
      <c r="B13" s="14" t="s">
        <v>2330</v>
      </c>
      <c r="C13" s="8" t="str">
        <f>HYPERLINK("#'Json-dokumentation'!J2799", "SIRData.Vårdtillfällen.SOFAData.SOFAs")</f>
        <v>SIRData.Vårdtillfällen.SOFAData.SOFAs</v>
      </c>
      <c r="D13" s="17" t="s">
        <v>2331</v>
      </c>
      <c r="E13" s="10"/>
    </row>
    <row r="14">
      <c r="B14" s="14" t="s">
        <v>2332</v>
      </c>
      <c r="C14" s="8" t="str">
        <f>HYPERLINK("#'Json-dokumentation'!J2489", "SIRData.Vårdtillfällen.OmvårdnadSmärta.Regel: '27.17'")</f>
        <v>SIRData.Vårdtillfällen.OmvårdnadSmärta.Regel: '27.17'</v>
      </c>
      <c r="D14" s="17" t="s">
        <v>2333</v>
      </c>
      <c r="E14" s="10"/>
    </row>
    <row r="15">
      <c r="B15" s="14" t="s">
        <v>2334</v>
      </c>
      <c r="C15" s="8" t="str">
        <f>HYPERLINK("#'Json-dokumentation'!J2404", "SIRData.Vårdtillfällen.OmvårdnadSmärta.Regel: '28.01'")</f>
        <v>SIRData.Vårdtillfällen.OmvårdnadSmärta.Regel: '28.01'</v>
      </c>
      <c r="D15" s="17" t="s">
        <v>2335</v>
      </c>
      <c r="E15" s="10"/>
    </row>
    <row r="16">
      <c r="B16" s="14" t="s">
        <v>2336</v>
      </c>
      <c r="C16" s="8" t="str">
        <f>HYPERLINK("#'Json-dokumentation'!J2404", "SIRData.Vårdtillfällen.OmvårdnadSmärta.Regel: '29.01'")</f>
        <v>SIRData.Vårdtillfällen.OmvårdnadSmärta.Regel: '29.01'</v>
      </c>
      <c r="D16" s="17" t="s">
        <v>2337</v>
      </c>
      <c r="E16" s="10"/>
    </row>
    <row r="17">
      <c r="B17" s="14" t="s">
        <v>2338</v>
      </c>
      <c r="C17" s="8" t="str">
        <f>HYPERLINK("#'Json-dokumentation'!J2599", "SIRData.Vårdtillfällen.OmvårdnadSedering.Regel: '28.10'")</f>
        <v>SIRData.Vårdtillfällen.OmvårdnadSedering.Regel: '28.10'</v>
      </c>
      <c r="D17" s="17" t="s">
        <v>2339</v>
      </c>
      <c r="E17" s="10"/>
    </row>
    <row r="18">
      <c r="B18" s="14" t="s">
        <v>2340</v>
      </c>
      <c r="C18" s="8" t="str">
        <f>HYPERLINK("#'Json-dokumentation'!J2494", "SIRData.Vårdtillfällen.OmvårdnadSedering.Regel: '28.01'")</f>
        <v>SIRData.Vårdtillfällen.OmvårdnadSedering.Regel: '28.01'</v>
      </c>
      <c r="D18" s="17" t="s">
        <v>2341</v>
      </c>
      <c r="E18" s="10"/>
    </row>
    <row r="19">
      <c r="B19" s="14" t="s">
        <v>2342</v>
      </c>
      <c r="C19" s="8" t="str">
        <f>HYPERLINK("#'Json-dokumentation'!J2667", "SIRData.Vårdtillfällen.OmvårdnadDelirium.Regel: '29.07'")</f>
        <v>SIRData.Vårdtillfällen.OmvårdnadDelirium.Regel: '29.07'</v>
      </c>
      <c r="D19" s="17" t="s">
        <v>2343</v>
      </c>
      <c r="E19" s="10"/>
    </row>
    <row r="20">
      <c r="B20" s="15" t="s">
        <v>2344</v>
      </c>
      <c r="C20" s="12" t="str">
        <f>HYPERLINK("#'Json-dokumentation'!J2604", "SIRData.Vårdtillfällen.OmvårdnadDelirium.Regel: '29.01'")</f>
        <v>SIRData.Vårdtillfällen.OmvårdnadDelirium.Regel: '29.01'</v>
      </c>
      <c r="D20" s="18" t="s">
        <v>2345</v>
      </c>
      <c r="E20" s="10"/>
    </row>
    <row r="21"/>
    <row r="22"/>
    <row r="23">
      <c r="B23" s="5" t="s">
        <v>2346</v>
      </c>
      <c r="D23" s="6" t="s">
        <v>2347</v>
      </c>
    </row>
    <row r="24">
      <c r="B24" s="13" t="s">
        <v>2348</v>
      </c>
      <c r="C24" s="11" t="str">
        <f>HYPERLINK("#'Json-dokumentation'!A7", "SIRData")</f>
        <v>SIRData</v>
      </c>
      <c r="D24" s="16" t="s">
        <v>2349</v>
      </c>
      <c r="E24" s="10"/>
    </row>
    <row r="25">
      <c r="B25" s="14" t="s">
        <v>2350</v>
      </c>
      <c r="C25" s="8" t="str">
        <f>HYPERLINK("#'Json-dokumentation'!J7", "SIRData.FilTyp")</f>
        <v>SIRData.FilTyp</v>
      </c>
      <c r="D25" s="17" t="s">
        <v>2351</v>
      </c>
      <c r="E25" s="10"/>
    </row>
    <row r="26">
      <c r="B26" s="14" t="s">
        <v>2352</v>
      </c>
      <c r="C26" s="8" t="str">
        <f>HYPERLINK("#'Json-dokumentation'!J7", "SIRData.FilTyp")</f>
        <v>SIRData.FilTyp</v>
      </c>
      <c r="D26" s="17" t="s">
        <v>2351</v>
      </c>
      <c r="E26" s="10"/>
    </row>
    <row r="27">
      <c r="B27" s="14" t="s">
        <v>2353</v>
      </c>
      <c r="C27" s="8" t="str">
        <f>HYPERLINK("#'Json-dokumentation'!J7", "SIRData.FilTyp.Intermediärvårdsdata")</f>
        <v>SIRData.FilTyp.Intermediärvårdsdata</v>
      </c>
      <c r="D27" s="17" t="s">
        <v>2354</v>
      </c>
      <c r="E27" s="10"/>
    </row>
    <row r="28">
      <c r="B28" s="14" t="s">
        <v>2355</v>
      </c>
      <c r="C28" s="8" t="str">
        <f>HYPERLINK("#'Json-dokumentation'!J39", "SIRData.Innehåll.PeriodSlut")</f>
        <v>SIRData.Innehåll.PeriodSlut</v>
      </c>
      <c r="D28" s="17" t="s">
        <v>2356</v>
      </c>
      <c r="E28" s="10"/>
    </row>
    <row r="29">
      <c r="B29" s="14" t="s">
        <v>2357</v>
      </c>
      <c r="C29" s="8" t="str">
        <f>HYPERLINK("#'Json-dokumentation'!J39", "SIRData.Innehåll.PeriodSlut")</f>
        <v>SIRData.Innehåll.PeriodSlut</v>
      </c>
      <c r="D29" s="17" t="s">
        <v>2356</v>
      </c>
      <c r="E29" s="10"/>
    </row>
    <row r="30">
      <c r="B30" s="14" t="s">
        <v>2358</v>
      </c>
      <c r="C30" s="8" t="str">
        <f>HYPERLINK("#'Json-dokumentation'!J52", "SIRData.Innehåll.Regel: '0.02'")</f>
        <v>SIRData.Innehåll.Regel: '0.02'</v>
      </c>
      <c r="D30" s="17" t="s">
        <v>2359</v>
      </c>
      <c r="E30" s="10"/>
    </row>
    <row r="31">
      <c r="B31" s="14" t="s">
        <v>2360</v>
      </c>
      <c r="C31" s="8" t="str">
        <f>HYPERLINK("#'Json-dokumentation'!J23", "SIRData.Innehåll.Regel: '0.03'")</f>
        <v>SIRData.Innehåll.Regel: '0.03'</v>
      </c>
      <c r="D31" s="17" t="s">
        <v>2361</v>
      </c>
      <c r="E31" s="10"/>
    </row>
    <row r="32">
      <c r="B32" s="14" t="s">
        <v>2362</v>
      </c>
      <c r="C32" s="8" t="str">
        <f>HYPERLINK("#'Json-dokumentation'!J235", "SIRData.Vårdtillfällen.Vårddata.Vårdtyp.IMA")</f>
        <v>SIRData.Vårdtillfällen.Vårddata.Vårdtyp.IMA</v>
      </c>
      <c r="D32" s="17" t="s">
        <v>2363</v>
      </c>
      <c r="E32" s="10"/>
    </row>
    <row r="33">
      <c r="B33" s="14" t="s">
        <v>2364</v>
      </c>
      <c r="C33" s="8" t="str">
        <f>HYPERLINK("#'Json-dokumentation'!J2787", "SIRData.Vårdtillfällen.Vårddata")</f>
        <v>SIRData.Vårdtillfällen.Vårddata</v>
      </c>
      <c r="D33" s="17" t="s">
        <v>2365</v>
      </c>
      <c r="E33" s="10"/>
    </row>
    <row r="34">
      <c r="B34" s="15" t="s">
        <v>2366</v>
      </c>
      <c r="C34" s="12" t="str">
        <f>HYPERLINK("#'Json-dokumentation'!J212", "SIRData.Vårdtillfällen.Vårddata.Regel: '3.24'")</f>
        <v>SIRData.Vårdtillfällen.Vårddata.Regel: '3.24'</v>
      </c>
      <c r="D34" s="18" t="s">
        <v>2367</v>
      </c>
      <c r="E34" s="10"/>
    </row>
    <row r="35"/>
    <row r="36"/>
    <row r="37">
      <c r="B37" s="5" t="s">
        <v>2368</v>
      </c>
      <c r="D37" s="6" t="s">
        <v>2369</v>
      </c>
    </row>
    <row r="38">
      <c r="B38" s="13" t="s">
        <v>2370</v>
      </c>
      <c r="C38" s="11" t="str">
        <f>HYPERLINK("#'Json-dokumentation'!J202", "SIRData.Vårdtillfällen.Persondata.Regel: '2.05'")</f>
        <v>SIRData.Vårdtillfällen.Persondata.Regel: '2.05'</v>
      </c>
      <c r="D38" s="16" t="s">
        <v>2371</v>
      </c>
      <c r="E38" s="10"/>
    </row>
    <row r="39">
      <c r="B39" s="14" t="s">
        <v>2372</v>
      </c>
      <c r="C39" s="8" t="str">
        <f>HYPERLINK("#'Json-dokumentation'!J798", "SIRData.Vårdtillfällen.Higgins.Status")</f>
        <v>SIRData.Vårdtillfällen.Higgins.Status</v>
      </c>
      <c r="D39" s="17" t="s">
        <v>2373</v>
      </c>
      <c r="E39" s="10"/>
    </row>
    <row r="40">
      <c r="B40" s="14" t="s">
        <v>2374</v>
      </c>
      <c r="C40" s="8" t="str">
        <f>HYPERLINK("#'Json-dokumentation'!J798", "SIRData.Vårdtillfällen.Higgins.Status")</f>
        <v>SIRData.Vårdtillfällen.Higgins.Status</v>
      </c>
      <c r="D40" s="17" t="s">
        <v>2373</v>
      </c>
      <c r="E40" s="10"/>
    </row>
    <row r="41">
      <c r="B41" s="14" t="s">
        <v>2375</v>
      </c>
      <c r="C41" s="8" t="str">
        <f>HYPERLINK("#'Json-dokumentation'!J804", "SIRData.Vårdtillfällen.Higgins.AntalHjärtop")</f>
        <v>SIRData.Vårdtillfällen.Higgins.AntalHjärtop</v>
      </c>
      <c r="D41" s="17" t="s">
        <v>2376</v>
      </c>
      <c r="E41" s="10"/>
    </row>
    <row r="42">
      <c r="B42" s="14" t="s">
        <v>2377</v>
      </c>
      <c r="C42" s="8" t="str">
        <f>HYPERLINK("#'Json-dokumentation'!J804", "SIRData.Vårdtillfällen.Higgins.AntalHjärtop")</f>
        <v>SIRData.Vårdtillfällen.Higgins.AntalHjärtop</v>
      </c>
      <c r="D42" s="17" t="s">
        <v>2376</v>
      </c>
      <c r="E42" s="10"/>
    </row>
    <row r="43">
      <c r="B43" s="14" t="s">
        <v>2378</v>
      </c>
      <c r="C43" s="8" t="str">
        <f>HYPERLINK("#'Json-dokumentation'!J810", "SIRData.Vårdtillfällen.Higgins.TidigareKärlkirurgi")</f>
        <v>SIRData.Vårdtillfällen.Higgins.TidigareKärlkirurgi</v>
      </c>
      <c r="D43" s="17" t="s">
        <v>2379</v>
      </c>
      <c r="E43" s="10"/>
    </row>
    <row r="44">
      <c r="B44" s="14" t="s">
        <v>2380</v>
      </c>
      <c r="C44" s="8" t="str">
        <f>HYPERLINK("#'Json-dokumentation'!J810", "SIRData.Vårdtillfällen.Higgins.TidigareKärlkirurgi")</f>
        <v>SIRData.Vårdtillfällen.Higgins.TidigareKärlkirurgi</v>
      </c>
      <c r="D44" s="17" t="s">
        <v>2379</v>
      </c>
      <c r="E44" s="10"/>
    </row>
    <row r="45">
      <c r="B45" s="14" t="s">
        <v>2381</v>
      </c>
      <c r="C45" s="8" t="str">
        <f>HYPERLINK("#'Json-dokumentation'!J815", "SIRData.Vårdtillfällen.Higgins.Vikt")</f>
        <v>SIRData.Vårdtillfällen.Higgins.Vikt</v>
      </c>
      <c r="D45" s="17" t="s">
        <v>2382</v>
      </c>
      <c r="E45" s="10"/>
    </row>
    <row r="46">
      <c r="B46" s="14" t="s">
        <v>2383</v>
      </c>
      <c r="C46" s="8" t="str">
        <f>HYPERLINK("#'Json-dokumentation'!J815", "SIRData.Vårdtillfällen.Higgins.Vikt")</f>
        <v>SIRData.Vårdtillfällen.Higgins.Vikt</v>
      </c>
      <c r="D46" s="17" t="s">
        <v>2382</v>
      </c>
      <c r="E46" s="10"/>
    </row>
    <row r="47">
      <c r="B47" s="14" t="s">
        <v>2384</v>
      </c>
      <c r="C47" s="8" t="str">
        <f>HYPERLINK("#'Json-dokumentation'!J821", "SIRData.Vårdtillfällen.Higgins.Längd")</f>
        <v>SIRData.Vårdtillfällen.Higgins.Längd</v>
      </c>
      <c r="D47" s="17" t="s">
        <v>2385</v>
      </c>
      <c r="E47" s="10"/>
    </row>
    <row r="48">
      <c r="B48" s="14" t="s">
        <v>2386</v>
      </c>
      <c r="C48" s="8" t="str">
        <f>HYPERLINK("#'Json-dokumentation'!J821", "SIRData.Vårdtillfällen.Higgins.Längd")</f>
        <v>SIRData.Vårdtillfällen.Higgins.Längd</v>
      </c>
      <c r="D48" s="17" t="s">
        <v>2385</v>
      </c>
      <c r="E48" s="10"/>
    </row>
    <row r="49">
      <c r="B49" s="14" t="s">
        <v>2387</v>
      </c>
      <c r="C49" s="8" t="str">
        <f>HYPERLINK("#'Json-dokumentation'!J827", "SIRData.Vårdtillfällen.Higgins.KreaPreop")</f>
        <v>SIRData.Vårdtillfällen.Higgins.KreaPreop</v>
      </c>
      <c r="D49" s="17" t="s">
        <v>2388</v>
      </c>
      <c r="E49" s="10"/>
    </row>
    <row r="50">
      <c r="B50" s="14" t="s">
        <v>2389</v>
      </c>
      <c r="C50" s="8" t="str">
        <f>HYPERLINK("#'Json-dokumentation'!J827", "SIRData.Vårdtillfällen.Higgins.KreaPreop")</f>
        <v>SIRData.Vårdtillfällen.Higgins.KreaPreop</v>
      </c>
      <c r="D50" s="17" t="s">
        <v>2388</v>
      </c>
      <c r="E50" s="10"/>
    </row>
    <row r="51">
      <c r="B51" s="14" t="s">
        <v>2390</v>
      </c>
      <c r="C51" s="8" t="str">
        <f>HYPERLINK("#'Json-dokumentation'!J833", "SIRData.Vårdtillfällen.Higgins.AlbPreop")</f>
        <v>SIRData.Vårdtillfällen.Higgins.AlbPreop</v>
      </c>
      <c r="D51" s="17" t="s">
        <v>2391</v>
      </c>
      <c r="E51" s="10"/>
    </row>
    <row r="52">
      <c r="B52" s="14" t="s">
        <v>2392</v>
      </c>
      <c r="C52" s="8" t="str">
        <f>HYPERLINK("#'Json-dokumentation'!J833", "SIRData.Vårdtillfällen.Higgins.AlbPreop")</f>
        <v>SIRData.Vårdtillfällen.Higgins.AlbPreop</v>
      </c>
      <c r="D52" s="17" t="s">
        <v>2391</v>
      </c>
      <c r="E52" s="10"/>
    </row>
    <row r="53">
      <c r="B53" s="14" t="s">
        <v>2393</v>
      </c>
      <c r="C53" s="8" t="str">
        <f>HYPERLINK("#'Json-dokumentation'!J839", "SIRData.Vårdtillfällen.Higgins.ECCtid")</f>
        <v>SIRData.Vårdtillfällen.Higgins.ECCtid</v>
      </c>
      <c r="D53" s="17" t="s">
        <v>2394</v>
      </c>
      <c r="E53" s="10"/>
    </row>
    <row r="54">
      <c r="B54" s="14" t="s">
        <v>2395</v>
      </c>
      <c r="C54" s="8" t="str">
        <f>HYPERLINK("#'Json-dokumentation'!J839", "SIRData.Vårdtillfällen.Higgins.ECCtid")</f>
        <v>SIRData.Vårdtillfällen.Higgins.ECCtid</v>
      </c>
      <c r="D54" s="17" t="s">
        <v>2394</v>
      </c>
      <c r="E54" s="10"/>
    </row>
    <row r="55">
      <c r="B55" s="14" t="s">
        <v>2396</v>
      </c>
      <c r="C55" s="8" t="str">
        <f>HYPERLINK("#'Json-dokumentation'!J845", "SIRData.Vårdtillfällen.Higgins.Ballongpump")</f>
        <v>SIRData.Vårdtillfällen.Higgins.Ballongpump</v>
      </c>
      <c r="D55" s="17" t="s">
        <v>2397</v>
      </c>
      <c r="E55" s="10"/>
    </row>
    <row r="56">
      <c r="B56" s="14" t="s">
        <v>2398</v>
      </c>
      <c r="C56" s="8" t="str">
        <f>HYPERLINK("#'Json-dokumentation'!J845", "SIRData.Vårdtillfällen.Higgins.Ballongpump")</f>
        <v>SIRData.Vårdtillfällen.Higgins.Ballongpump</v>
      </c>
      <c r="D56" s="17" t="s">
        <v>2397</v>
      </c>
      <c r="E56" s="10"/>
    </row>
    <row r="57">
      <c r="B57" s="14" t="s">
        <v>2399</v>
      </c>
      <c r="C57" s="8" t="str">
        <f>HYPERLINK("#'Json-dokumentation'!J850", "SIRData.Vårdtillfällen.Higgins.Inandningsoxygen")</f>
        <v>SIRData.Vårdtillfällen.Higgins.Inandningsoxygen</v>
      </c>
      <c r="D57" s="17" t="s">
        <v>2400</v>
      </c>
      <c r="E57" s="10"/>
    </row>
    <row r="58">
      <c r="B58" s="14" t="s">
        <v>2401</v>
      </c>
      <c r="C58" s="8" t="str">
        <f>HYPERLINK("#'Json-dokumentation'!J850", "SIRData.Vårdtillfällen.Higgins.Inandningsoxygen")</f>
        <v>SIRData.Vårdtillfällen.Higgins.Inandningsoxygen</v>
      </c>
      <c r="D58" s="17" t="s">
        <v>2400</v>
      </c>
      <c r="E58" s="10"/>
    </row>
    <row r="59">
      <c r="B59" s="14" t="s">
        <v>2402</v>
      </c>
      <c r="C59" s="8" t="str">
        <f>HYPERLINK("#'Json-dokumentation'!J856", "SIRData.Vårdtillfällen.Higgins.ArtPCO2")</f>
        <v>SIRData.Vårdtillfällen.Higgins.ArtPCO2</v>
      </c>
      <c r="D59" s="17" t="s">
        <v>2403</v>
      </c>
      <c r="E59" s="10"/>
    </row>
    <row r="60">
      <c r="B60" s="14" t="s">
        <v>2404</v>
      </c>
      <c r="C60" s="8" t="str">
        <f>HYPERLINK("#'Json-dokumentation'!J856", "SIRData.Vårdtillfällen.Higgins.ArtPCO2")</f>
        <v>SIRData.Vårdtillfällen.Higgins.ArtPCO2</v>
      </c>
      <c r="D60" s="17" t="s">
        <v>2403</v>
      </c>
      <c r="E60" s="10"/>
    </row>
    <row r="61">
      <c r="B61" s="14" t="s">
        <v>2405</v>
      </c>
      <c r="C61" s="8" t="str">
        <f>HYPERLINK("#'Json-dokumentation'!J862", "SIRData.Vårdtillfällen.Higgins.ArtPO2")</f>
        <v>SIRData.Vårdtillfällen.Higgins.ArtPO2</v>
      </c>
      <c r="D61" s="17" t="s">
        <v>2406</v>
      </c>
      <c r="E61" s="10"/>
    </row>
    <row r="62">
      <c r="B62" s="14" t="s">
        <v>2407</v>
      </c>
      <c r="C62" s="8" t="str">
        <f>HYPERLINK("#'Json-dokumentation'!J862", "SIRData.Vårdtillfällen.Higgins.ArtPO2")</f>
        <v>SIRData.Vårdtillfällen.Higgins.ArtPO2</v>
      </c>
      <c r="D62" s="17" t="s">
        <v>2406</v>
      </c>
      <c r="E62" s="10"/>
    </row>
    <row r="63">
      <c r="B63" s="14" t="s">
        <v>2408</v>
      </c>
      <c r="C63" s="8" t="str">
        <f>HYPERLINK("#'Json-dokumentation'!J868", "SIRData.Vårdtillfällen.Higgins.ArtO2")</f>
        <v>SIRData.Vårdtillfällen.Higgins.ArtO2</v>
      </c>
      <c r="D63" s="17" t="s">
        <v>2409</v>
      </c>
      <c r="E63" s="10"/>
    </row>
    <row r="64">
      <c r="B64" s="14" t="s">
        <v>2410</v>
      </c>
      <c r="C64" s="8" t="str">
        <f>HYPERLINK("#'Json-dokumentation'!J868", "SIRData.Vårdtillfällen.Higgins.ArtO2")</f>
        <v>SIRData.Vårdtillfällen.Higgins.ArtO2</v>
      </c>
      <c r="D64" s="17" t="s">
        <v>2409</v>
      </c>
      <c r="E64" s="10"/>
    </row>
    <row r="65">
      <c r="B65" s="14" t="s">
        <v>2411</v>
      </c>
      <c r="C65" s="8" t="str">
        <f>HYPERLINK("#'Json-dokumentation'!J887", "SIRData.Vårdtillfällen.Higgins.Hjärtfrekvens")</f>
        <v>SIRData.Vårdtillfällen.Higgins.Hjärtfrekvens</v>
      </c>
      <c r="D65" s="17" t="s">
        <v>2412</v>
      </c>
      <c r="E65" s="10"/>
    </row>
    <row r="66">
      <c r="B66" s="14" t="s">
        <v>2413</v>
      </c>
      <c r="C66" s="8" t="str">
        <f>HYPERLINK("#'Json-dokumentation'!J887", "SIRData.Vårdtillfällen.Higgins.Hjärtfrekvens")</f>
        <v>SIRData.Vårdtillfällen.Higgins.Hjärtfrekvens</v>
      </c>
      <c r="D66" s="17" t="s">
        <v>2412</v>
      </c>
      <c r="E66" s="10"/>
    </row>
    <row r="67">
      <c r="B67" s="14" t="s">
        <v>2414</v>
      </c>
      <c r="C67" s="8" t="str">
        <f>HYPERLINK("#'Json-dokumentation'!J893", "SIRData.Vårdtillfällen.Higgins.CVP")</f>
        <v>SIRData.Vårdtillfällen.Higgins.CVP</v>
      </c>
      <c r="D67" s="17" t="s">
        <v>2415</v>
      </c>
      <c r="E67" s="10"/>
    </row>
    <row r="68">
      <c r="B68" s="14" t="s">
        <v>2416</v>
      </c>
      <c r="C68" s="8" t="str">
        <f>HYPERLINK("#'Json-dokumentation'!J893", "SIRData.Vårdtillfällen.Higgins.CVP")</f>
        <v>SIRData.Vårdtillfällen.Higgins.CVP</v>
      </c>
      <c r="D68" s="17" t="s">
        <v>2415</v>
      </c>
      <c r="E68" s="10"/>
    </row>
    <row r="69">
      <c r="B69" s="14" t="s">
        <v>2417</v>
      </c>
      <c r="C69" s="8" t="str">
        <f>HYPERLINK("#'Json-dokumentation'!J899", "SIRData.Vårdtillfällen.Higgins.BasÖverskott")</f>
        <v>SIRData.Vårdtillfällen.Higgins.BasÖverskott</v>
      </c>
      <c r="D69" s="17" t="s">
        <v>2418</v>
      </c>
      <c r="E69" s="10"/>
    </row>
    <row r="70">
      <c r="B70" s="14" t="s">
        <v>2419</v>
      </c>
      <c r="C70" s="8" t="str">
        <f>HYPERLINK("#'Json-dokumentation'!J899", "SIRData.Vårdtillfällen.Higgins.BasÖverskott")</f>
        <v>SIRData.Vårdtillfällen.Higgins.BasÖverskott</v>
      </c>
      <c r="D70" s="17" t="s">
        <v>2418</v>
      </c>
      <c r="E70" s="10"/>
    </row>
    <row r="71">
      <c r="B71" s="14" t="s">
        <v>2420</v>
      </c>
      <c r="C71" s="8" t="str">
        <f>HYPERLINK("#'Json-dokumentation'!J905", "SIRData.Vårdtillfällen.Higgins.AktiveradTEDA")</f>
        <v>SIRData.Vårdtillfällen.Higgins.AktiveradTEDA</v>
      </c>
      <c r="D71" s="17" t="s">
        <v>2421</v>
      </c>
      <c r="E71" s="10"/>
    </row>
    <row r="72">
      <c r="B72" s="14" t="s">
        <v>2422</v>
      </c>
      <c r="C72" s="8" t="str">
        <f>HYPERLINK("#'Json-dokumentation'!J905", "SIRData.Vårdtillfällen.Higgins.AktiveradTEDA")</f>
        <v>SIRData.Vårdtillfällen.Higgins.AktiveradTEDA</v>
      </c>
      <c r="D72" s="17" t="s">
        <v>2421</v>
      </c>
      <c r="E72" s="10"/>
    </row>
    <row r="73">
      <c r="B73" s="14" t="s">
        <v>2423</v>
      </c>
      <c r="C73" s="8" t="str">
        <f>HYPERLINK("#'Json-dokumentation'!J910", "SIRData.Vårdtillfällen.Higgins.IntuberadVidAnkomst")</f>
        <v>SIRData.Vårdtillfällen.Higgins.IntuberadVidAnkomst</v>
      </c>
      <c r="D73" s="17" t="s">
        <v>2424</v>
      </c>
      <c r="E73" s="10"/>
    </row>
    <row r="74">
      <c r="B74" s="14" t="s">
        <v>2425</v>
      </c>
      <c r="C74" s="8" t="str">
        <f>HYPERLINK("#'Json-dokumentation'!J910", "SIRData.Vårdtillfällen.Higgins.IntuberadVidAnkomst")</f>
        <v>SIRData.Vårdtillfällen.Higgins.IntuberadVidAnkomst</v>
      </c>
      <c r="D74" s="17" t="s">
        <v>2424</v>
      </c>
      <c r="E74" s="10"/>
    </row>
    <row r="75">
      <c r="B75" s="14" t="s">
        <v>2426</v>
      </c>
      <c r="C75" s="8" t="str">
        <f>HYPERLINK("#'Json-dokumentation'!J915", "SIRData.Vårdtillfällen.Higgins.AortaTångtid")</f>
        <v>SIRData.Vårdtillfällen.Higgins.AortaTångtid</v>
      </c>
      <c r="D75" s="17" t="s">
        <v>2427</v>
      </c>
      <c r="E75" s="10"/>
    </row>
    <row r="76">
      <c r="B76" s="14" t="s">
        <v>2428</v>
      </c>
      <c r="C76" s="8" t="str">
        <f>HYPERLINK("#'Json-dokumentation'!J915", "SIRData.Vårdtillfällen.Higgins.AortaTångtid")</f>
        <v>SIRData.Vårdtillfällen.Higgins.AortaTångtid</v>
      </c>
      <c r="D76" s="17" t="s">
        <v>2427</v>
      </c>
      <c r="E76" s="10"/>
    </row>
    <row r="77">
      <c r="B77" s="14" t="s">
        <v>2429</v>
      </c>
      <c r="C77" s="8" t="str">
        <f>HYPERLINK("#'Json-dokumentation'!J1975", "SIRData.Vårdtillfällen.Viktochlängd.Längd")</f>
        <v>SIRData.Vårdtillfällen.Viktochlängd.Längd</v>
      </c>
      <c r="D77" s="17" t="s">
        <v>2430</v>
      </c>
      <c r="E77" s="10"/>
    </row>
    <row r="78">
      <c r="B78" s="15" t="s">
        <v>2431</v>
      </c>
      <c r="C78" s="12" t="str">
        <f>HYPERLINK("#'Json-dokumentation'!J1975", "SIRData.Vårdtillfällen.Viktochlängd.Längd")</f>
        <v>SIRData.Vårdtillfällen.Viktochlängd.Längd</v>
      </c>
      <c r="D78" s="18" t="s">
        <v>2432</v>
      </c>
      <c r="E78" s="10"/>
    </row>
    <row r="79"/>
    <row r="80"/>
    <row r="81">
      <c r="B81" s="5" t="s">
        <v>2433</v>
      </c>
      <c r="D81" s="6" t="s">
        <v>2434</v>
      </c>
    </row>
    <row r="82">
      <c r="B82" s="13" t="s">
        <v>2435</v>
      </c>
      <c r="C82" s="11" t="str">
        <f>HYPERLINK("#'Json-dokumentation'!A7", "SIRData")</f>
        <v>SIRData</v>
      </c>
      <c r="D82" s="16" t="s">
        <v>2349</v>
      </c>
      <c r="E82" s="10"/>
    </row>
    <row r="83">
      <c r="B83" s="15" t="s">
        <v>2436</v>
      </c>
      <c r="C83" s="12" t="str">
        <f>HYPERLINK("#'Json-dokumentation'!J1889", "SIRData.Vårdtillfällen.Avliden2024.VarförGenomfördesInteDCD.OlämpligSomDCDdonatorMedicinskaSkäl")</f>
        <v>SIRData.Vårdtillfällen.Avliden2024.VarförGenomfördesInteDCD.OlämpligSomDCDdonatorMedicinskaSkäl</v>
      </c>
      <c r="D83" s="18" t="s">
        <v>2437</v>
      </c>
      <c r="E83" s="10"/>
    </row>
    <row r="84"/>
    <row r="85"/>
    <row r="86">
      <c r="B86" s="5" t="s">
        <v>2438</v>
      </c>
      <c r="D86" s="6" t="s">
        <v>2439</v>
      </c>
    </row>
    <row r="87">
      <c r="B87" s="13" t="s">
        <v>2440</v>
      </c>
      <c r="C87" s="11" t="str">
        <f>HYPERLINK("#'Json-dokumentation'!J212", "SIRData.Vårdtillfällen.Vårddata.Regel: '3.23'")</f>
        <v>SIRData.Vårdtillfällen.Vårddata.Regel: '3.23'</v>
      </c>
      <c r="D87" s="16" t="s">
        <v>2441</v>
      </c>
      <c r="E87" s="10"/>
    </row>
    <row r="88">
      <c r="B88" s="15" t="s">
        <v>2442</v>
      </c>
      <c r="C88" s="12" t="str">
        <f>HYPERLINK("#'Json-dokumentation'!J61", "SIRData.Vårdtillfällen.Regel: '1.98'")</f>
        <v>SIRData.Vårdtillfällen.Regel: '1.98'</v>
      </c>
      <c r="D88" s="18" t="s">
        <v>2443</v>
      </c>
      <c r="E88" s="10"/>
    </row>
    <row r="89"/>
    <row r="90"/>
    <row r="91">
      <c r="B91" s="5" t="s">
        <v>2444</v>
      </c>
      <c r="D91" s="6" t="s">
        <v>2445</v>
      </c>
    </row>
    <row r="92">
      <c r="B92" s="13" t="s">
        <v>2446</v>
      </c>
      <c r="C92" s="11" t="s">
        <v>2313</v>
      </c>
      <c r="D92" s="16" t="s">
        <v>2314</v>
      </c>
      <c r="E92" s="10"/>
    </row>
    <row r="93">
      <c r="B93" s="14" t="s">
        <v>2447</v>
      </c>
      <c r="C93" s="8" t="s">
        <v>2316</v>
      </c>
      <c r="D93" s="17" t="s">
        <v>2317</v>
      </c>
      <c r="E93" s="10"/>
    </row>
    <row r="94">
      <c r="B94" s="14" t="s">
        <v>2448</v>
      </c>
      <c r="C94" s="8" t="s">
        <v>2319</v>
      </c>
      <c r="D94" s="17" t="s">
        <v>2449</v>
      </c>
      <c r="E94" s="10"/>
    </row>
    <row r="95">
      <c r="B95" s="14" t="s">
        <v>2450</v>
      </c>
      <c r="C95" s="8" t="s">
        <v>2322</v>
      </c>
      <c r="D95" s="17" t="s">
        <v>2451</v>
      </c>
      <c r="E95" s="10"/>
    </row>
    <row r="96">
      <c r="B96" s="14" t="s">
        <v>2452</v>
      </c>
      <c r="C96" s="8" t="s">
        <v>2325</v>
      </c>
      <c r="D96" s="17" t="s">
        <v>2326</v>
      </c>
      <c r="E96" s="10"/>
    </row>
    <row r="97">
      <c r="B97" s="14" t="s">
        <v>2453</v>
      </c>
      <c r="C97" s="8" t="s">
        <v>2328</v>
      </c>
      <c r="D97" s="17" t="s">
        <v>2329</v>
      </c>
      <c r="E97" s="10"/>
    </row>
    <row r="98">
      <c r="B98" s="14" t="s">
        <v>2454</v>
      </c>
      <c r="C98" s="8" t="str">
        <f>HYPERLINK("#'Json-dokumentation'!A7", "SIRData")</f>
        <v>SIRData</v>
      </c>
      <c r="D98" s="17" t="s">
        <v>2349</v>
      </c>
      <c r="E98" s="10"/>
    </row>
    <row r="99">
      <c r="B99" s="14" t="s">
        <v>2455</v>
      </c>
      <c r="C99" s="8" t="str">
        <f>HYPERLINK("#'Json-dokumentation'!J207", "SIRData.Vårdtillfällen.Persondata.Regel: '2.10'")</f>
        <v>SIRData.Vårdtillfällen.Persondata.Regel: '2.10'</v>
      </c>
      <c r="D99" s="17" t="s">
        <v>2456</v>
      </c>
      <c r="E99" s="10"/>
    </row>
    <row r="100">
      <c r="B100" s="14" t="s">
        <v>2457</v>
      </c>
      <c r="C100" s="8" t="str">
        <f>HYPERLINK("#'Json-dokumentation'!J225", "SIRData.Vårdtillfällen.Vårddata")</f>
        <v>SIRData.Vårdtillfällen.Vårddata</v>
      </c>
      <c r="D100" s="17" t="s">
        <v>2458</v>
      </c>
      <c r="E100" s="10"/>
    </row>
    <row r="101">
      <c r="B101" s="14" t="s">
        <v>2459</v>
      </c>
      <c r="C101" s="8" t="str">
        <f>HYPERLINK("#'Json-dokumentation'!J367", "SIRData.Vårdtillfällen.Vårddata.Regel: '3.02'")</f>
        <v>SIRData.Vårdtillfällen.Vårddata.Regel: '3.02'</v>
      </c>
      <c r="D101" s="17" t="s">
        <v>2460</v>
      </c>
      <c r="E101" s="10"/>
    </row>
    <row r="102">
      <c r="B102" s="14" t="s">
        <v>2461</v>
      </c>
      <c r="C102" s="8" t="str">
        <f>HYPERLINK("#'Json-dokumentation'!J374", "SIRData.Vårdtillfällen.Vårddata.Regel: '3.09'")</f>
        <v>SIRData.Vårdtillfällen.Vårddata.Regel: '3.09'</v>
      </c>
      <c r="D102" s="17" t="s">
        <v>2462</v>
      </c>
      <c r="E102" s="10"/>
    </row>
    <row r="103">
      <c r="B103" s="14" t="s">
        <v>2463</v>
      </c>
      <c r="C103" s="8" t="str">
        <f>HYPERLINK("#'Json-dokumentation'!J378", "SIRData.Vårdtillfällen.Vårddata.Regel: '3.13'")</f>
        <v>SIRData.Vårdtillfällen.Vårddata.Regel: '3.13'</v>
      </c>
      <c r="D103" s="17" t="s">
        <v>2464</v>
      </c>
      <c r="E103" s="10"/>
    </row>
    <row r="104">
      <c r="B104" s="14" t="s">
        <v>2465</v>
      </c>
      <c r="C104" s="8" t="str">
        <f>HYPERLINK("#'Json-dokumentation'!J379", "SIRData.Vårdtillfällen.Vårddata.Regel: '3.14'")</f>
        <v>SIRData.Vårdtillfällen.Vårddata.Regel: '3.14'</v>
      </c>
      <c r="D104" s="17" t="s">
        <v>2466</v>
      </c>
      <c r="E104" s="10"/>
    </row>
    <row r="105">
      <c r="B105" s="14" t="s">
        <v>2467</v>
      </c>
      <c r="C105" s="8" t="str">
        <f>HYPERLINK("#'Json-dokumentation'!J381", "SIRData.Vårdtillfällen.Vårddata.Regel: '3.16'")</f>
        <v>SIRData.Vårdtillfällen.Vårddata.Regel: '3.16'</v>
      </c>
      <c r="D105" s="17" t="s">
        <v>2468</v>
      </c>
      <c r="E105" s="10"/>
    </row>
    <row r="106">
      <c r="B106" s="14" t="s">
        <v>2469</v>
      </c>
      <c r="C106" s="8" t="str">
        <f>HYPERLINK("#'Json-dokumentation'!J384", "SIRData.Vårdtillfällen.Vårddata.Regel: '3.19'")</f>
        <v>SIRData.Vårdtillfällen.Vårddata.Regel: '3.19'</v>
      </c>
      <c r="D106" s="17" t="s">
        <v>2470</v>
      </c>
      <c r="E106" s="10"/>
    </row>
    <row r="107">
      <c r="B107" s="14" t="s">
        <v>2471</v>
      </c>
      <c r="C107" s="8" t="str">
        <f>HYPERLINK("#'Json-dokumentation'!J212", "SIRData.Vårdtillfällen.Vårddata.Regel: '3.22'")</f>
        <v>SIRData.Vårdtillfällen.Vårddata.Regel: '3.22'</v>
      </c>
      <c r="D107" s="17" t="s">
        <v>2472</v>
      </c>
      <c r="E107" s="10"/>
    </row>
    <row r="108">
      <c r="B108" s="14" t="s">
        <v>2473</v>
      </c>
      <c r="C108" s="8" t="str">
        <f>HYPERLINK("#'Json-dokumentation'!J410", "SIRData.Vårdtillfällen.PreOperationer.Regel: '5.03'")</f>
        <v>SIRData.Vårdtillfällen.PreOperationer.Regel: '5.03'</v>
      </c>
      <c r="D108" s="17" t="s">
        <v>2474</v>
      </c>
      <c r="E108" s="10"/>
    </row>
    <row r="109">
      <c r="B109" s="14" t="s">
        <v>2475</v>
      </c>
      <c r="C109" s="8" t="str">
        <f>HYPERLINK("#'Json-dokumentation'!J923", "SIRData.Vårdtillfällen.Higgins.Regel: '11.02'")</f>
        <v>SIRData.Vårdtillfällen.Higgins.Regel: '11.02'</v>
      </c>
      <c r="D109" s="17" t="s">
        <v>2476</v>
      </c>
      <c r="E109" s="10"/>
    </row>
    <row r="110">
      <c r="B110" s="14" t="s">
        <v>2477</v>
      </c>
      <c r="C110" s="8" t="str">
        <f>HYPERLINK("#'Json-dokumentation'!J952", "SIRData.Vårdtillfällen.ClinicalFrailtyScale.Regel: '4.02'")</f>
        <v>SIRData.Vårdtillfällen.ClinicalFrailtyScale.Regel: '4.02'</v>
      </c>
      <c r="D110" s="17" t="s">
        <v>2478</v>
      </c>
      <c r="E110" s="10"/>
    </row>
    <row r="111">
      <c r="B111" s="14" t="s">
        <v>2479</v>
      </c>
      <c r="C111" s="8" t="str">
        <f>HYPERLINK("#'Json-dokumentation'!J1199", "SIRData.Vårdtillfällen.DagligSOFA.Datum")</f>
        <v>SIRData.Vårdtillfällen.DagligSOFA.Datum</v>
      </c>
      <c r="D111" s="17" t="s">
        <v>2480</v>
      </c>
      <c r="E111" s="10"/>
    </row>
    <row r="112">
      <c r="B112" s="14" t="s">
        <v>2481</v>
      </c>
      <c r="C112" s="8" t="str">
        <f>HYPERLINK("#'Json-dokumentation'!J1199", "SIRData.Vårdtillfällen.DagligSOFA.Datum")</f>
        <v>SIRData.Vårdtillfällen.DagligSOFA.Datum</v>
      </c>
      <c r="D112" s="17" t="s">
        <v>2480</v>
      </c>
      <c r="E112" s="10"/>
    </row>
    <row r="113">
      <c r="B113" s="14" t="s">
        <v>2482</v>
      </c>
      <c r="C113" s="8" t="str">
        <f>HYPERLINK("#'Json-dokumentation'!J1368", "SIRData.Vårdtillfällen.DagligSOFA.Regel: '30.07'")</f>
        <v>SIRData.Vårdtillfällen.DagligSOFA.Regel: '30.07'</v>
      </c>
      <c r="D113" s="17" t="s">
        <v>2483</v>
      </c>
      <c r="E113" s="10"/>
    </row>
    <row r="114">
      <c r="B114" s="14" t="s">
        <v>2484</v>
      </c>
      <c r="C114" s="8" t="str">
        <f>HYPERLINK("#'Json-dokumentation'!J2032", "SIRData.Vårdtillfällen.Komplikationer2012.Regel: '19.03'")</f>
        <v>SIRData.Vårdtillfällen.Komplikationer2012.Regel: '19.03'</v>
      </c>
      <c r="D114" s="17" t="s">
        <v>2485</v>
      </c>
      <c r="E114" s="10"/>
    </row>
    <row r="115">
      <c r="B115" s="14" t="s">
        <v>2486</v>
      </c>
      <c r="C115" s="8" t="str">
        <f>HYPERLINK("#'Json-dokumentation'!J2033", "SIRData.Vårdtillfällen.Komplikationer2012.Regel: '19.04'")</f>
        <v>SIRData.Vårdtillfällen.Komplikationer2012.Regel: '19.04'</v>
      </c>
      <c r="D115" s="17" t="s">
        <v>2487</v>
      </c>
      <c r="E115" s="10"/>
    </row>
    <row r="116">
      <c r="B116" s="14" t="s">
        <v>2488</v>
      </c>
      <c r="C116" s="8" t="str">
        <f>HYPERLINK("#'Json-dokumentation'!J2034", "SIRData.Vårdtillfällen.Komplikationer2012.Regel: '19.05'")</f>
        <v>SIRData.Vårdtillfällen.Komplikationer2012.Regel: '19.05'</v>
      </c>
      <c r="D116" s="17" t="s">
        <v>2489</v>
      </c>
      <c r="E116" s="10"/>
    </row>
    <row r="117">
      <c r="B117" s="14" t="s">
        <v>2490</v>
      </c>
      <c r="C117" s="8" t="str">
        <f>HYPERLINK("#'Json-dokumentation'!J2035", "SIRData.Vårdtillfällen.Komplikationer2012.Regel: '19.06'")</f>
        <v>SIRData.Vårdtillfällen.Komplikationer2012.Regel: '19.06'</v>
      </c>
      <c r="D117" s="17" t="s">
        <v>2491</v>
      </c>
      <c r="E117" s="10"/>
    </row>
    <row r="118">
      <c r="B118" s="14" t="s">
        <v>2492</v>
      </c>
      <c r="C118" s="8" t="str">
        <f>HYPERLINK("#'Json-dokumentation'!J2133", "SIRData.Vårdtillfällen.VTS5.Regel: '20.04'")</f>
        <v>SIRData.Vårdtillfällen.VTS5.Regel: '20.04'</v>
      </c>
      <c r="D118" s="17" t="s">
        <v>2493</v>
      </c>
      <c r="E118" s="10"/>
    </row>
    <row r="119">
      <c r="B119" s="14" t="s">
        <v>2494</v>
      </c>
      <c r="C119" s="8" t="str">
        <f>HYPERLINK("#'Json-dokumentation'!J2225", "SIRData.Vårdtillfällen.VTS2014.Regel: '21.04'")</f>
        <v>SIRData.Vårdtillfällen.VTS2014.Regel: '21.04'</v>
      </c>
      <c r="D119" s="17" t="s">
        <v>2495</v>
      </c>
      <c r="E119" s="10"/>
    </row>
    <row r="120">
      <c r="B120" s="14" t="s">
        <v>2496</v>
      </c>
      <c r="C120" s="8" t="str">
        <f>HYPERLINK("#'Json-dokumentation'!J2286", "SIRData.Vårdtillfällen.NEMS.Regel: '22.03'")</f>
        <v>SIRData.Vårdtillfällen.NEMS.Regel: '22.03'</v>
      </c>
      <c r="D120" s="17" t="s">
        <v>2497</v>
      </c>
      <c r="E120" s="10"/>
    </row>
    <row r="121">
      <c r="B121" s="14" t="s">
        <v>2498</v>
      </c>
      <c r="C121" s="8" t="str">
        <f>HYPERLINK("#'Json-dokumentation'!J2329", "SIRData.Vårdtillfällen.Åtgärder.Regel: '23.06'")</f>
        <v>SIRData.Vårdtillfällen.Åtgärder.Regel: '23.06'</v>
      </c>
      <c r="D121" s="17" t="s">
        <v>2499</v>
      </c>
      <c r="E121" s="10"/>
    </row>
    <row r="122">
      <c r="B122" s="14" t="s">
        <v>2500</v>
      </c>
      <c r="C122" s="8" t="str">
        <f>HYPERLINK("#'Json-dokumentation'!J2353", "SIRData.Vårdtillfällen.Diagnoser.Regel: '24.02'")</f>
        <v>SIRData.Vårdtillfällen.Diagnoser.Regel: '24.02'</v>
      </c>
      <c r="D122" s="17" t="s">
        <v>2501</v>
      </c>
      <c r="E122" s="10"/>
    </row>
    <row r="123">
      <c r="B123" s="14" t="s">
        <v>2502</v>
      </c>
      <c r="C123" s="8" t="str">
        <f>HYPERLINK("#'Json-dokumentation'!J2430", "SIRData.Vårdtillfällen.OmvårdnadSmärta.Datum")</f>
        <v>SIRData.Vårdtillfällen.OmvårdnadSmärta.Datum</v>
      </c>
      <c r="D123" s="17" t="s">
        <v>2503</v>
      </c>
      <c r="E123" s="10"/>
    </row>
    <row r="124">
      <c r="B124" s="14" t="s">
        <v>2504</v>
      </c>
      <c r="C124" s="8" t="str">
        <f>HYPERLINK("#'Json-dokumentation'!J2430", "SIRData.Vårdtillfällen.OmvårdnadSmärta.Datum")</f>
        <v>SIRData.Vårdtillfällen.OmvårdnadSmärta.Datum</v>
      </c>
      <c r="D124" s="17" t="s">
        <v>2503</v>
      </c>
      <c r="E124" s="10"/>
    </row>
    <row r="125">
      <c r="B125" s="14" t="s">
        <v>2505</v>
      </c>
      <c r="C125" s="8" t="str">
        <f>HYPERLINK("#'Json-dokumentation'!J2434", "SIRData.Vårdtillfällen.OmvårdnadSmärta.Pass")</f>
        <v>SIRData.Vårdtillfällen.OmvårdnadSmärta.Pass</v>
      </c>
      <c r="D125" s="17" t="s">
        <v>2506</v>
      </c>
      <c r="E125" s="10"/>
    </row>
    <row r="126">
      <c r="B126" s="14" t="s">
        <v>2507</v>
      </c>
      <c r="C126" s="8" t="str">
        <f>HYPERLINK("#'Json-dokumentation'!J2434", "SIRData.Vårdtillfällen.OmvårdnadSmärta.Pass")</f>
        <v>SIRData.Vårdtillfällen.OmvårdnadSmärta.Pass</v>
      </c>
      <c r="D126" s="17" t="s">
        <v>2506</v>
      </c>
      <c r="E126" s="10"/>
    </row>
    <row r="127">
      <c r="B127" s="14" t="s">
        <v>2508</v>
      </c>
      <c r="C127" s="8" t="str">
        <f>HYPERLINK("#'Json-dokumentation'!J2499", "SIRData.Vårdtillfällen.OmvårdnadSedering.Datum")</f>
        <v>SIRData.Vårdtillfällen.OmvårdnadSedering.Datum</v>
      </c>
      <c r="D127" s="17" t="s">
        <v>2503</v>
      </c>
      <c r="E127" s="10"/>
    </row>
    <row r="128">
      <c r="B128" s="14" t="s">
        <v>2509</v>
      </c>
      <c r="C128" s="8" t="str">
        <f>HYPERLINK("#'Json-dokumentation'!J2499", "SIRData.Vårdtillfällen.OmvårdnadSedering.Datum")</f>
        <v>SIRData.Vårdtillfällen.OmvårdnadSedering.Datum</v>
      </c>
      <c r="D128" s="17" t="s">
        <v>2503</v>
      </c>
      <c r="E128" s="10"/>
    </row>
    <row r="129">
      <c r="B129" s="14" t="s">
        <v>2510</v>
      </c>
      <c r="C129" s="8" t="str">
        <f>HYPERLINK("#'Json-dokumentation'!J2503", "SIRData.Vårdtillfällen.OmvårdnadSedering.Pass")</f>
        <v>SIRData.Vårdtillfällen.OmvårdnadSedering.Pass</v>
      </c>
      <c r="D129" s="17" t="s">
        <v>2506</v>
      </c>
      <c r="E129" s="10"/>
    </row>
    <row r="130">
      <c r="B130" s="14" t="s">
        <v>2511</v>
      </c>
      <c r="C130" s="8" t="str">
        <f>HYPERLINK("#'Json-dokumentation'!J2503", "SIRData.Vårdtillfällen.OmvårdnadSedering.Pass")</f>
        <v>SIRData.Vårdtillfällen.OmvårdnadSedering.Pass</v>
      </c>
      <c r="D130" s="17" t="s">
        <v>2506</v>
      </c>
      <c r="E130" s="10"/>
    </row>
    <row r="131">
      <c r="B131" s="14" t="s">
        <v>2512</v>
      </c>
      <c r="C131" s="8" t="str">
        <f>HYPERLINK("#'Json-dokumentation'!J2609", "SIRData.Vårdtillfällen.OmvårdnadDelirium.Datum")</f>
        <v>SIRData.Vårdtillfällen.OmvårdnadDelirium.Datum</v>
      </c>
      <c r="D131" s="17" t="s">
        <v>2503</v>
      </c>
      <c r="E131" s="10"/>
    </row>
    <row r="132">
      <c r="B132" s="14" t="s">
        <v>2513</v>
      </c>
      <c r="C132" s="8" t="str">
        <f>HYPERLINK("#'Json-dokumentation'!J2609", "SIRData.Vårdtillfällen.OmvårdnadDelirium.Datum")</f>
        <v>SIRData.Vårdtillfällen.OmvårdnadDelirium.Datum</v>
      </c>
      <c r="D132" s="17" t="s">
        <v>2503</v>
      </c>
      <c r="E132" s="10"/>
    </row>
    <row r="133">
      <c r="B133" s="14" t="s">
        <v>2514</v>
      </c>
      <c r="C133" s="8" t="str">
        <f>HYPERLINK("#'Json-dokumentation'!J2613", "SIRData.Vårdtillfällen.OmvårdnadDelirium.Pass")</f>
        <v>SIRData.Vårdtillfällen.OmvårdnadDelirium.Pass</v>
      </c>
      <c r="D133" s="17" t="s">
        <v>2506</v>
      </c>
      <c r="E133" s="10"/>
    </row>
    <row r="134">
      <c r="B134" s="15" t="s">
        <v>2515</v>
      </c>
      <c r="C134" s="12" t="str">
        <f>HYPERLINK("#'Json-dokumentation'!J2613", "SIRData.Vårdtillfällen.OmvårdnadDelirium.Pass")</f>
        <v>SIRData.Vårdtillfällen.OmvårdnadDelirium.Pass</v>
      </c>
      <c r="D134" s="18" t="s">
        <v>2506</v>
      </c>
      <c r="E134" s="10"/>
    </row>
    <row r="135"/>
    <row r="136"/>
    <row r="137">
      <c r="B137" s="5" t="s">
        <v>2516</v>
      </c>
      <c r="D137" s="6" t="s">
        <v>2517</v>
      </c>
    </row>
    <row r="138">
      <c r="B138" s="13" t="s">
        <v>2518</v>
      </c>
      <c r="C138" s="11" t="s">
        <v>2313</v>
      </c>
      <c r="D138" s="16" t="s">
        <v>2314</v>
      </c>
      <c r="E138" s="10"/>
    </row>
    <row r="139">
      <c r="B139" s="14" t="s">
        <v>2519</v>
      </c>
      <c r="C139" s="8" t="s">
        <v>2316</v>
      </c>
      <c r="D139" s="17" t="s">
        <v>2317</v>
      </c>
      <c r="E139" s="10"/>
    </row>
    <row r="140">
      <c r="B140" s="14" t="s">
        <v>2520</v>
      </c>
      <c r="C140" s="8" t="s">
        <v>2521</v>
      </c>
      <c r="D140" s="17" t="s">
        <v>2522</v>
      </c>
      <c r="E140" s="10"/>
    </row>
    <row r="141">
      <c r="B141" s="14" t="s">
        <v>2523</v>
      </c>
      <c r="C141" s="8" t="s">
        <v>2319</v>
      </c>
      <c r="D141" s="17" t="s">
        <v>2449</v>
      </c>
      <c r="E141" s="10"/>
    </row>
    <row r="142">
      <c r="B142" s="14" t="s">
        <v>2524</v>
      </c>
      <c r="C142" s="8" t="s">
        <v>2322</v>
      </c>
      <c r="D142" s="17" t="s">
        <v>2451</v>
      </c>
      <c r="E142" s="10"/>
    </row>
    <row r="143">
      <c r="B143" s="14" t="s">
        <v>2525</v>
      </c>
      <c r="C143" s="8" t="s">
        <v>2325</v>
      </c>
      <c r="D143" s="17" t="s">
        <v>2326</v>
      </c>
      <c r="E143" s="10"/>
    </row>
    <row r="144">
      <c r="B144" s="14" t="s">
        <v>2526</v>
      </c>
      <c r="C144" s="8" t="s">
        <v>2328</v>
      </c>
      <c r="D144" s="17" t="s">
        <v>2329</v>
      </c>
      <c r="E144" s="10"/>
    </row>
    <row r="145">
      <c r="B145" s="14" t="s">
        <v>2527</v>
      </c>
      <c r="C145" s="8" t="str">
        <f>HYPERLINK("#'Json-dokumentation'!J1198", "SIRData.Vårdtillfällen.DagligSOFA.Regel: '30.09'")</f>
        <v>SIRData.Vårdtillfällen.DagligSOFA.Regel: '30.09'</v>
      </c>
      <c r="D145" s="17" t="s">
        <v>2528</v>
      </c>
      <c r="E145" s="10"/>
    </row>
    <row r="146">
      <c r="B146" s="14" t="s">
        <v>2529</v>
      </c>
      <c r="C146" s="8" t="str">
        <f>HYPERLINK("#'Json-dokumentation'!J1942", "SIRData.Vårdtillfällen.Avliden2024.Regel: '31.04'")</f>
        <v>SIRData.Vårdtillfällen.Avliden2024.Regel: '31.04'</v>
      </c>
      <c r="D146" s="17" t="s">
        <v>2530</v>
      </c>
      <c r="E146" s="10"/>
    </row>
    <row r="147">
      <c r="B147" s="14" t="s">
        <v>2531</v>
      </c>
      <c r="C147" s="8" t="str">
        <f>HYPERLINK("#'Json-dokumentation'!J1943", "SIRData.Vårdtillfällen.Avliden2024.Regel: '31.05'")</f>
        <v>SIRData.Vårdtillfällen.Avliden2024.Regel: '31.05'</v>
      </c>
      <c r="D147" s="17" t="s">
        <v>2532</v>
      </c>
      <c r="E147" s="10"/>
    </row>
    <row r="148">
      <c r="B148" s="14" t="s">
        <v>2533</v>
      </c>
      <c r="C148" s="8" t="str">
        <f>HYPERLINK("#'Json-dokumentation'!J1944", "SIRData.Vårdtillfällen.Avliden2024.Regel: '31.06'")</f>
        <v>SIRData.Vårdtillfällen.Avliden2024.Regel: '31.06'</v>
      </c>
      <c r="D148" s="17" t="s">
        <v>2534</v>
      </c>
      <c r="E148" s="10"/>
    </row>
    <row r="149">
      <c r="B149" s="14" t="s">
        <v>2535</v>
      </c>
      <c r="C149" s="8" t="str">
        <f>HYPERLINK("#'Json-dokumentation'!J1945", "SIRData.Vårdtillfällen.Avliden2024.Regel: '31.07'")</f>
        <v>SIRData.Vårdtillfällen.Avliden2024.Regel: '31.07'</v>
      </c>
      <c r="D149" s="17" t="s">
        <v>2536</v>
      </c>
      <c r="E149" s="10"/>
    </row>
    <row r="150">
      <c r="B150" s="14" t="s">
        <v>2537</v>
      </c>
      <c r="C150" s="8" t="str">
        <f>HYPERLINK("#'Json-dokumentation'!J1946", "SIRData.Vårdtillfällen.Avliden2024.Regel: '31.08'")</f>
        <v>SIRData.Vårdtillfällen.Avliden2024.Regel: '31.08'</v>
      </c>
      <c r="D150" s="17" t="s">
        <v>2538</v>
      </c>
      <c r="E150" s="10"/>
    </row>
    <row r="151">
      <c r="B151" s="14" t="s">
        <v>2539</v>
      </c>
      <c r="C151" s="8" t="str">
        <f>HYPERLINK("#'Json-dokumentation'!J1947", "SIRData.Vårdtillfällen.Avliden2024.Regel: '31.09'")</f>
        <v>SIRData.Vårdtillfällen.Avliden2024.Regel: '31.09'</v>
      </c>
      <c r="D151" s="17" t="s">
        <v>2540</v>
      </c>
      <c r="E151" s="10"/>
    </row>
    <row r="152">
      <c r="B152" s="14" t="s">
        <v>2541</v>
      </c>
      <c r="C152" s="8" t="str">
        <f>HYPERLINK("#'Json-dokumentation'!J1750", "SIRData.Vårdtillfällen.Avliden2024.Regel: '31.10'")</f>
        <v>SIRData.Vårdtillfällen.Avliden2024.Regel: '31.10'</v>
      </c>
      <c r="D152" s="17" t="s">
        <v>2542</v>
      </c>
      <c r="E152" s="10"/>
    </row>
    <row r="153">
      <c r="B153" s="14" t="s">
        <v>2543</v>
      </c>
      <c r="C153" s="8" t="str">
        <f>HYPERLINK("#'Json-dokumentation'!J1750", "SIRData.Vårdtillfällen.Avliden2024.Regel: '31.11'")</f>
        <v>SIRData.Vårdtillfällen.Avliden2024.Regel: '31.11'</v>
      </c>
      <c r="D153" s="17" t="s">
        <v>2544</v>
      </c>
      <c r="E153" s="10"/>
    </row>
    <row r="154">
      <c r="B154" s="14" t="s">
        <v>2545</v>
      </c>
      <c r="C154" s="8" t="str">
        <f>HYPERLINK("#'Json-dokumentation'!J1750", "SIRData.Vårdtillfällen.Avliden2024.Regel: '31.12'")</f>
        <v>SIRData.Vårdtillfällen.Avliden2024.Regel: '31.12'</v>
      </c>
      <c r="D154" s="17" t="s">
        <v>2546</v>
      </c>
      <c r="E154" s="10"/>
    </row>
    <row r="155">
      <c r="B155" s="14" t="s">
        <v>2547</v>
      </c>
      <c r="C155" s="8" t="str">
        <f>HYPERLINK("#'Json-dokumentation'!J1750", "SIRData.Vårdtillfällen.Avliden2024.Regel: '31.14'")</f>
        <v>SIRData.Vårdtillfällen.Avliden2024.Regel: '31.14'</v>
      </c>
      <c r="D155" s="17" t="s">
        <v>2548</v>
      </c>
      <c r="E155" s="10"/>
    </row>
    <row r="156">
      <c r="B156" s="14" t="s">
        <v>2549</v>
      </c>
      <c r="C156" s="8" t="str">
        <f>HYPERLINK("#'Json-dokumentation'!J1750", "SIRData.Vårdtillfällen.Avliden2024.Regel: '31.15'")</f>
        <v>SIRData.Vårdtillfällen.Avliden2024.Regel: '31.15'</v>
      </c>
      <c r="D156" s="17" t="s">
        <v>2550</v>
      </c>
      <c r="E156" s="10"/>
    </row>
    <row r="157">
      <c r="B157" s="14" t="s">
        <v>2551</v>
      </c>
      <c r="C157" s="8" t="str">
        <f>HYPERLINK("#'Json-dokumentation'!J1750", "SIRData.Vårdtillfällen.Avliden2024.Regel: '31.16'")</f>
        <v>SIRData.Vårdtillfällen.Avliden2024.Regel: '31.16'</v>
      </c>
      <c r="D157" s="17" t="s">
        <v>2552</v>
      </c>
      <c r="E157" s="10"/>
    </row>
    <row r="158">
      <c r="B158" s="14" t="s">
        <v>2553</v>
      </c>
      <c r="C158" s="8" t="str">
        <f>HYPERLINK("#'Json-dokumentation'!J1750", "SIRData.Vårdtillfällen.Avliden2024.Regel: '31.17'")</f>
        <v>SIRData.Vårdtillfällen.Avliden2024.Regel: '31.17'</v>
      </c>
      <c r="D158" s="17" t="s">
        <v>2554</v>
      </c>
      <c r="E158" s="10"/>
    </row>
    <row r="159">
      <c r="B159" s="14" t="s">
        <v>2555</v>
      </c>
      <c r="C159" s="8" t="str">
        <f>HYPERLINK("#'Json-dokumentation'!J1750", "SIRData.Vårdtillfällen.Avliden2024.Regel: '31.18'")</f>
        <v>SIRData.Vårdtillfällen.Avliden2024.Regel: '31.18'</v>
      </c>
      <c r="D159" s="17" t="s">
        <v>2556</v>
      </c>
      <c r="E159" s="10"/>
    </row>
    <row r="160">
      <c r="B160" s="14" t="s">
        <v>2557</v>
      </c>
      <c r="C160" s="8" t="str">
        <f>HYPERLINK("#'Json-dokumentation'!J1750", "SIRData.Vårdtillfällen.Avliden2024.Regel: '31.19'")</f>
        <v>SIRData.Vårdtillfällen.Avliden2024.Regel: '31.19'</v>
      </c>
      <c r="D160" s="17" t="s">
        <v>2558</v>
      </c>
      <c r="E160" s="10"/>
    </row>
    <row r="161">
      <c r="B161" s="14" t="s">
        <v>2559</v>
      </c>
      <c r="C161" s="8" t="str">
        <f>HYPERLINK("#'Json-dokumentation'!J1948", "SIRData.Vårdtillfällen.Avliden2024.Regel: '31.20'")</f>
        <v>SIRData.Vårdtillfällen.Avliden2024.Regel: '31.20'</v>
      </c>
      <c r="D161" s="17" t="s">
        <v>2560</v>
      </c>
      <c r="E161" s="10"/>
    </row>
    <row r="162">
      <c r="B162" s="14" t="s">
        <v>2561</v>
      </c>
      <c r="C162" s="8" t="str">
        <f>HYPERLINK("#'Json-dokumentation'!J1949", "SIRData.Vårdtillfällen.Avliden2024.Regel: '31.21'")</f>
        <v>SIRData.Vårdtillfällen.Avliden2024.Regel: '31.21'</v>
      </c>
      <c r="D162" s="17" t="s">
        <v>2562</v>
      </c>
      <c r="E162" s="10"/>
    </row>
    <row r="163">
      <c r="B163" s="14" t="s">
        <v>2563</v>
      </c>
      <c r="C163" s="8" t="str">
        <f>HYPERLINK("#'Json-dokumentation'!J1950", "SIRData.Vårdtillfällen.Avliden2024.Regel: '31.22'")</f>
        <v>SIRData.Vårdtillfällen.Avliden2024.Regel: '31.22'</v>
      </c>
      <c r="D163" s="17" t="s">
        <v>2564</v>
      </c>
      <c r="E163" s="10"/>
    </row>
    <row r="164">
      <c r="B164" s="14" t="s">
        <v>2565</v>
      </c>
      <c r="C164" s="8" t="str">
        <f>HYPERLINK("#'Json-dokumentation'!J1951", "SIRData.Vårdtillfällen.Avliden2024.Regel: '31.23'")</f>
        <v>SIRData.Vårdtillfällen.Avliden2024.Regel: '31.23'</v>
      </c>
      <c r="D164" s="17" t="s">
        <v>2566</v>
      </c>
      <c r="E164" s="10"/>
    </row>
    <row r="165">
      <c r="B165" s="14" t="s">
        <v>2567</v>
      </c>
      <c r="C165" s="8" t="str">
        <f>HYPERLINK("#'Json-dokumentation'!J1952", "SIRData.Vårdtillfällen.Avliden2024.Regel: '31.24'")</f>
        <v>SIRData.Vårdtillfällen.Avliden2024.Regel: '31.24'</v>
      </c>
      <c r="D165" s="17" t="s">
        <v>2568</v>
      </c>
      <c r="E165" s="10"/>
    </row>
    <row r="166">
      <c r="B166" s="14" t="s">
        <v>2569</v>
      </c>
      <c r="C166" s="8" t="str">
        <f>HYPERLINK("#'Json-dokumentation'!J1953", "SIRData.Vårdtillfällen.Avliden2024.Regel: '31.25'")</f>
        <v>SIRData.Vårdtillfällen.Avliden2024.Regel: '31.25'</v>
      </c>
      <c r="D166" s="17" t="s">
        <v>2570</v>
      </c>
      <c r="E166" s="10"/>
    </row>
    <row r="167">
      <c r="B167" s="14" t="s">
        <v>2571</v>
      </c>
      <c r="C167" s="8" t="str">
        <f>HYPERLINK("#'Json-dokumentation'!J1954", "SIRData.Vårdtillfällen.Avliden2024.Regel: '31.26'")</f>
        <v>SIRData.Vårdtillfällen.Avliden2024.Regel: '31.26'</v>
      </c>
      <c r="D167" s="17" t="s">
        <v>2572</v>
      </c>
      <c r="E167" s="10"/>
    </row>
    <row r="168">
      <c r="B168" s="14" t="s">
        <v>2573</v>
      </c>
      <c r="C168" s="8" t="str">
        <f>HYPERLINK("#'Json-dokumentation'!J1955", "SIRData.Vårdtillfällen.Avliden2024.Regel: '31.27'")</f>
        <v>SIRData.Vårdtillfällen.Avliden2024.Regel: '31.27'</v>
      </c>
      <c r="D168" s="17" t="s">
        <v>2574</v>
      </c>
      <c r="E168" s="10"/>
    </row>
    <row r="169">
      <c r="B169" s="14" t="s">
        <v>2575</v>
      </c>
      <c r="C169" s="8" t="str">
        <f>HYPERLINK("#'Json-dokumentation'!J1956", "SIRData.Vårdtillfällen.Avliden2024.Regel: '31.28'")</f>
        <v>SIRData.Vårdtillfällen.Avliden2024.Regel: '31.28'</v>
      </c>
      <c r="D169" s="17" t="s">
        <v>2576</v>
      </c>
      <c r="E169" s="10"/>
    </row>
    <row r="170">
      <c r="B170" s="14" t="s">
        <v>2577</v>
      </c>
      <c r="C170" s="8" t="str">
        <f>HYPERLINK("#'Json-dokumentation'!J1957", "SIRData.Vårdtillfällen.Avliden2024.Regel: '31.29'")</f>
        <v>SIRData.Vårdtillfällen.Avliden2024.Regel: '31.29'</v>
      </c>
      <c r="D170" s="17" t="s">
        <v>2578</v>
      </c>
      <c r="E170" s="10"/>
    </row>
    <row r="171">
      <c r="B171" s="14" t="s">
        <v>2579</v>
      </c>
      <c r="C171" s="8" t="str">
        <f>HYPERLINK("#'Json-dokumentation'!J1958", "SIRData.Vårdtillfällen.Avliden2024.Regel: '31.30'")</f>
        <v>SIRData.Vårdtillfällen.Avliden2024.Regel: '31.30'</v>
      </c>
      <c r="D171" s="17" t="s">
        <v>2580</v>
      </c>
      <c r="E171" s="10"/>
    </row>
    <row r="172">
      <c r="B172" s="14" t="s">
        <v>2581</v>
      </c>
      <c r="C172" s="8" t="str">
        <f>HYPERLINK("#'Json-dokumentation'!J1750", "SIRData.Vårdtillfällen.Avliden2024.Regel: '31.31'")</f>
        <v>SIRData.Vårdtillfällen.Avliden2024.Regel: '31.31'</v>
      </c>
      <c r="D172" s="17" t="s">
        <v>2582</v>
      </c>
      <c r="E172" s="10"/>
    </row>
    <row r="173">
      <c r="B173" s="14" t="s">
        <v>2583</v>
      </c>
      <c r="C173" s="8" t="str">
        <f>HYPERLINK("#'Json-dokumentation'!J1750", "SIRData.Vårdtillfällen.Avliden2024.Regel: '31.32'")</f>
        <v>SIRData.Vårdtillfällen.Avliden2024.Regel: '31.32'</v>
      </c>
      <c r="D173" s="17" t="s">
        <v>2584</v>
      </c>
      <c r="E173" s="10"/>
    </row>
    <row r="174">
      <c r="B174" s="14" t="s">
        <v>2585</v>
      </c>
      <c r="C174" s="8" t="str">
        <f>HYPERLINK("#'Json-dokumentation'!J1750", "SIRData.Vårdtillfällen.Avliden2024.Regel: '31.33'")</f>
        <v>SIRData.Vårdtillfällen.Avliden2024.Regel: '31.33'</v>
      </c>
      <c r="D174" s="17" t="s">
        <v>2586</v>
      </c>
      <c r="E174" s="10"/>
    </row>
    <row r="175">
      <c r="B175" s="14" t="s">
        <v>2587</v>
      </c>
      <c r="C175" s="8" t="str">
        <f>HYPERLINK("#'Json-dokumentation'!J1750", "SIRData.Vårdtillfällen.Avliden2024.Regel: '31.34'")</f>
        <v>SIRData.Vårdtillfällen.Avliden2024.Regel: '31.34'</v>
      </c>
      <c r="D175" s="17" t="s">
        <v>2588</v>
      </c>
      <c r="E175" s="10"/>
    </row>
    <row r="176">
      <c r="B176" s="14" t="s">
        <v>2589</v>
      </c>
      <c r="C176" s="8" t="str">
        <f>HYPERLINK("#'Json-dokumentation'!J1750", "SIRData.Vårdtillfällen.Avliden2024.Regel: '31.35'")</f>
        <v>SIRData.Vårdtillfällen.Avliden2024.Regel: '31.35'</v>
      </c>
      <c r="D176" s="17" t="s">
        <v>2590</v>
      </c>
      <c r="E176" s="10"/>
    </row>
    <row r="177">
      <c r="B177" s="14" t="s">
        <v>2591</v>
      </c>
      <c r="C177" s="8" t="str">
        <f>HYPERLINK("#'Json-dokumentation'!J1750", "SIRData.Vårdtillfällen.Avliden2024.Regel: '31.40'")</f>
        <v>SIRData.Vårdtillfällen.Avliden2024.Regel: '31.40'</v>
      </c>
      <c r="D177" s="17" t="s">
        <v>2592</v>
      </c>
      <c r="E177" s="10"/>
    </row>
    <row r="178">
      <c r="B178" s="14" t="s">
        <v>2593</v>
      </c>
      <c r="C178" s="8" t="str">
        <f>HYPERLINK("#'Json-dokumentation'!J1750", "SIRData.Vårdtillfällen.Avliden2024.Regel: '31.50'")</f>
        <v>SIRData.Vårdtillfällen.Avliden2024.Regel: '31.50'</v>
      </c>
      <c r="D178" s="17" t="s">
        <v>2594</v>
      </c>
      <c r="E178" s="10"/>
    </row>
    <row r="179">
      <c r="B179" s="14" t="s">
        <v>2595</v>
      </c>
      <c r="C179" s="8" t="str">
        <f>HYPERLINK("#'Json-dokumentation'!J1750", "SIRData.Vårdtillfällen.Avliden2024.Regel: '31.51'")</f>
        <v>SIRData.Vårdtillfällen.Avliden2024.Regel: '31.51'</v>
      </c>
      <c r="D179" s="17" t="s">
        <v>2596</v>
      </c>
      <c r="E179" s="10"/>
    </row>
    <row r="180">
      <c r="B180" s="14" t="s">
        <v>2597</v>
      </c>
      <c r="C180" s="8" t="str">
        <f>HYPERLINK("#'Json-dokumentation'!J1750", "SIRData.Vårdtillfällen.Avliden2024.Regel: '31.52'")</f>
        <v>SIRData.Vårdtillfällen.Avliden2024.Regel: '31.52'</v>
      </c>
      <c r="D180" s="17" t="s">
        <v>2598</v>
      </c>
      <c r="E180" s="10"/>
    </row>
    <row r="181">
      <c r="B181" s="14" t="s">
        <v>2599</v>
      </c>
      <c r="C181" s="8" t="str">
        <f>HYPERLINK("#'Json-dokumentation'!J1750", "SIRData.Vårdtillfällen.Avliden2024.Regel: '31.53'")</f>
        <v>SIRData.Vårdtillfällen.Avliden2024.Regel: '31.53'</v>
      </c>
      <c r="D181" s="17" t="s">
        <v>2600</v>
      </c>
      <c r="E181" s="10"/>
    </row>
    <row r="182">
      <c r="B182" s="14" t="s">
        <v>2601</v>
      </c>
      <c r="C182" s="8" t="str">
        <f>HYPERLINK("#'Json-dokumentation'!J1750", "SIRData.Vårdtillfällen.Avliden2024.Regel: '31.54'")</f>
        <v>SIRData.Vårdtillfällen.Avliden2024.Regel: '31.54'</v>
      </c>
      <c r="D182" s="17" t="s">
        <v>2602</v>
      </c>
      <c r="E182" s="10"/>
    </row>
    <row r="183">
      <c r="B183" s="14" t="s">
        <v>2603</v>
      </c>
      <c r="C183" s="8" t="str">
        <f>HYPERLINK("#'Json-dokumentation'!J1750", "SIRData.Vårdtillfällen.Avliden2024.Regel: '31.55'")</f>
        <v>SIRData.Vårdtillfällen.Avliden2024.Regel: '31.55'</v>
      </c>
      <c r="D183" s="17" t="s">
        <v>2604</v>
      </c>
      <c r="E183" s="10"/>
    </row>
    <row r="184">
      <c r="B184" s="14" t="s">
        <v>2605</v>
      </c>
      <c r="C184" s="8" t="str">
        <f>HYPERLINK("#'Json-dokumentation'!J1750", "SIRData.Vårdtillfällen.Avliden2024.Regel: '31.60'")</f>
        <v>SIRData.Vårdtillfällen.Avliden2024.Regel: '31.60'</v>
      </c>
      <c r="D184" s="17" t="s">
        <v>2606</v>
      </c>
      <c r="E184" s="10"/>
    </row>
    <row r="185">
      <c r="B185" s="14" t="s">
        <v>2607</v>
      </c>
      <c r="C185" s="8" t="str">
        <f>HYPERLINK("#'Json-dokumentation'!J1750", "SIRData.Vårdtillfällen.Avliden2024.Regel: '31.61'")</f>
        <v>SIRData.Vårdtillfällen.Avliden2024.Regel: '31.61'</v>
      </c>
      <c r="D185" s="17" t="s">
        <v>2608</v>
      </c>
      <c r="E185" s="10"/>
    </row>
    <row r="186">
      <c r="B186" s="14" t="s">
        <v>2609</v>
      </c>
      <c r="C186" s="8" t="str">
        <f>HYPERLINK("#'Json-dokumentation'!J1750", "SIRData.Vårdtillfällen.Avliden2024.Regel: '31.62'")</f>
        <v>SIRData.Vårdtillfällen.Avliden2024.Regel: '31.62'</v>
      </c>
      <c r="D186" s="17" t="s">
        <v>2610</v>
      </c>
      <c r="E186" s="10"/>
    </row>
    <row r="187">
      <c r="B187" s="14" t="s">
        <v>2611</v>
      </c>
      <c r="C187" s="8" t="str">
        <f>HYPERLINK("#'Json-dokumentation'!J1750", "SIRData.Vårdtillfällen.Avliden2024.Regel: '31.63'")</f>
        <v>SIRData.Vårdtillfällen.Avliden2024.Regel: '31.63'</v>
      </c>
      <c r="D187" s="17" t="s">
        <v>2612</v>
      </c>
      <c r="E187" s="10"/>
    </row>
    <row r="188">
      <c r="B188" s="14" t="s">
        <v>2613</v>
      </c>
      <c r="C188" s="8" t="str">
        <f>HYPERLINK("#'Json-dokumentation'!J2475", "SIRData.Vårdtillfällen.OmvårdnadSmärta.Regel: '27.02'")</f>
        <v>SIRData.Vårdtillfällen.OmvårdnadSmärta.Regel: '27.02'</v>
      </c>
      <c r="D188" s="17" t="s">
        <v>2614</v>
      </c>
      <c r="E188" s="10"/>
    </row>
    <row r="189">
      <c r="B189" s="15" t="s">
        <v>2615</v>
      </c>
      <c r="C189" s="12" t="str">
        <f>HYPERLINK("#'Json-dokumentation'!J2476", "SIRData.Vårdtillfällen.OmvårdnadSmärta.Regel: '27.03'")</f>
        <v>SIRData.Vårdtillfällen.OmvårdnadSmärta.Regel: '27.03'</v>
      </c>
      <c r="D189" s="18" t="s">
        <v>2616</v>
      </c>
      <c r="E189" s="10"/>
    </row>
    <row r="190"/>
    <row r="191"/>
    <row r="192">
      <c r="B192" s="5" t="s">
        <v>2617</v>
      </c>
      <c r="D192" s="6" t="s">
        <v>2618</v>
      </c>
    </row>
    <row r="193">
      <c r="B193" s="13" t="s">
        <v>2619</v>
      </c>
      <c r="C193" s="11" t="s">
        <v>2310</v>
      </c>
      <c r="D193" s="16" t="s">
        <v>2311</v>
      </c>
      <c r="E193" s="10"/>
    </row>
    <row r="194">
      <c r="B194" s="14" t="s">
        <v>2620</v>
      </c>
      <c r="C194" s="8" t="s">
        <v>2313</v>
      </c>
      <c r="D194" s="17" t="s">
        <v>2314</v>
      </c>
      <c r="E194" s="10"/>
    </row>
    <row r="195">
      <c r="B195" s="14" t="s">
        <v>2621</v>
      </c>
      <c r="C195" s="8" t="s">
        <v>2319</v>
      </c>
      <c r="D195" s="17" t="s">
        <v>2449</v>
      </c>
      <c r="E195" s="10"/>
    </row>
    <row r="196">
      <c r="B196" s="14" t="s">
        <v>2622</v>
      </c>
      <c r="C196" s="8" t="s">
        <v>2322</v>
      </c>
      <c r="D196" s="17" t="s">
        <v>2623</v>
      </c>
      <c r="E196" s="10"/>
    </row>
    <row r="197">
      <c r="B197" s="14" t="s">
        <v>2624</v>
      </c>
      <c r="C197" s="8" t="s">
        <v>2328</v>
      </c>
      <c r="D197" s="17" t="s">
        <v>2625</v>
      </c>
      <c r="E197" s="10"/>
    </row>
    <row r="198">
      <c r="B198" s="14" t="s">
        <v>2626</v>
      </c>
      <c r="C198" s="8" t="str">
        <f>HYPERLINK("#'Json-dokumentation'!A7", "SIRData")</f>
        <v>SIRData</v>
      </c>
      <c r="D198" s="17" t="s">
        <v>2349</v>
      </c>
      <c r="E198" s="10"/>
    </row>
    <row r="199">
      <c r="B199" s="14" t="s">
        <v>2627</v>
      </c>
      <c r="C199" s="8" t="str">
        <f>HYPERLINK("#'Json-dokumentation'!J1713", "SIRData.Vårdtillfällen.Avliden2020.Regel: '26.01'")</f>
        <v>SIRData.Vårdtillfällen.Avliden2020.Regel: '26.01'</v>
      </c>
      <c r="D199" s="17" t="s">
        <v>2628</v>
      </c>
      <c r="E199" s="10"/>
    </row>
    <row r="200">
      <c r="B200" s="14" t="s">
        <v>2629</v>
      </c>
      <c r="C200" s="8" t="str">
        <f>HYPERLINK("#'Json-dokumentation'!J2404", "SIRData.Vårdtillfällen.OmvårdnadSmärta.Regel: '28.01'")</f>
        <v>SIRData.Vårdtillfällen.OmvårdnadSmärta.Regel: '28.01'</v>
      </c>
      <c r="D200" s="17" t="s">
        <v>2341</v>
      </c>
      <c r="E200" s="10"/>
    </row>
    <row r="201">
      <c r="B201" s="14" t="s">
        <v>2630</v>
      </c>
      <c r="C201" s="8" t="str">
        <f>HYPERLINK("#'Json-dokumentation'!J2404", "SIRData.Vårdtillfällen.OmvårdnadSmärta.Regel: '29.01'")</f>
        <v>SIRData.Vårdtillfällen.OmvårdnadSmärta.Regel: '29.01'</v>
      </c>
      <c r="D201" s="17" t="s">
        <v>2345</v>
      </c>
      <c r="E201" s="10"/>
    </row>
    <row r="202">
      <c r="B202" s="14" t="s">
        <v>2631</v>
      </c>
      <c r="C202" s="8" t="str">
        <f>HYPERLINK("#'Json-dokumentation'!J2494", "SIRData.Vårdtillfällen.OmvårdnadSedering.Regel: '28.01'")</f>
        <v>SIRData.Vårdtillfällen.OmvårdnadSedering.Regel: '28.01'</v>
      </c>
      <c r="D202" s="17" t="s">
        <v>2335</v>
      </c>
      <c r="E202" s="10"/>
    </row>
    <row r="203">
      <c r="B203" s="14" t="s">
        <v>2632</v>
      </c>
      <c r="C203" s="8" t="str">
        <f>HYPERLINK("#'Json-dokumentation'!J2604", "SIRData.Vårdtillfällen.OmvårdnadDelirium.Regel: '29.01'")</f>
        <v>SIRData.Vårdtillfällen.OmvårdnadDelirium.Regel: '29.01'</v>
      </c>
      <c r="D203" s="17" t="s">
        <v>2337</v>
      </c>
      <c r="E203" s="10"/>
    </row>
    <row r="204">
      <c r="B204" s="14" t="s">
        <v>2633</v>
      </c>
      <c r="C204" s="8" t="str">
        <f>HYPERLINK("#'Json-dokumentation'!J1198", "SIRData.Vårdtillfällen")</f>
        <v>SIRData.Vårdtillfällen</v>
      </c>
      <c r="D204" s="17" t="s">
        <v>2634</v>
      </c>
      <c r="E204" s="10"/>
    </row>
    <row r="205">
      <c r="B205" s="14" t="s">
        <v>2635</v>
      </c>
      <c r="C205" s="8" t="str">
        <f>HYPERLINK("#'Json-dokumentation'!J1750", "SIRData.Vårdtillfällen")</f>
        <v>SIRData.Vårdtillfällen</v>
      </c>
      <c r="D205" s="17" t="s">
        <v>2636</v>
      </c>
      <c r="E205" s="10"/>
    </row>
    <row r="206">
      <c r="B206" s="15" t="s">
        <v>2637</v>
      </c>
      <c r="C206" s="12" t="str">
        <f>HYPERLINK("#'Json-dokumentation'!J147", "SIRData.Vårdtillfällen.Regel: '1.03'")</f>
        <v>SIRData.Vårdtillfällen.Regel: '1.03'</v>
      </c>
      <c r="D206" s="18" t="s">
        <v>2638</v>
      </c>
      <c r="E206" s="10"/>
    </row>
    <row r="207"/>
    <row r="208"/>
    <row r="209">
      <c r="B209" s="5" t="s">
        <v>2639</v>
      </c>
      <c r="D209" s="6" t="s">
        <v>2640</v>
      </c>
    </row>
    <row r="210">
      <c r="B210" s="13" t="s">
        <v>2641</v>
      </c>
      <c r="C210" s="11" t="s">
        <v>2325</v>
      </c>
      <c r="D210" s="16" t="s">
        <v>2642</v>
      </c>
      <c r="E210" s="10"/>
    </row>
    <row r="211">
      <c r="B211" s="14" t="s">
        <v>2643</v>
      </c>
      <c r="C211" s="8" t="str">
        <f>HYPERLINK("#'Json-dokumentation'!A7", "SIRData")</f>
        <v>SIRData</v>
      </c>
      <c r="D211" s="17" t="s">
        <v>2349</v>
      </c>
      <c r="E211" s="10"/>
    </row>
    <row r="212">
      <c r="B212" s="14" t="s">
        <v>2644</v>
      </c>
      <c r="C212" s="8" t="str">
        <f>HYPERLINK("#'Json-dokumentation'!J2404", "SIRData.Vårdtillfällen")</f>
        <v>SIRData.Vårdtillfällen</v>
      </c>
      <c r="D212" s="17" t="s">
        <v>2645</v>
      </c>
      <c r="E212" s="10"/>
    </row>
    <row r="213">
      <c r="B213" s="14" t="s">
        <v>2646</v>
      </c>
      <c r="C213" s="8" t="str">
        <f>HYPERLINK("#'Json-dokumentation'!J2494", "SIRData.Vårdtillfällen")</f>
        <v>SIRData.Vårdtillfällen</v>
      </c>
      <c r="D213" s="17" t="s">
        <v>2647</v>
      </c>
      <c r="E213" s="10"/>
    </row>
    <row r="214">
      <c r="B214" s="15" t="s">
        <v>2648</v>
      </c>
      <c r="C214" s="12" t="str">
        <f>HYPERLINK("#'Json-dokumentation'!J2604", "SIRData.Vårdtillfällen")</f>
        <v>SIRData.Vårdtillfällen</v>
      </c>
      <c r="D214" s="18" t="s">
        <v>2649</v>
      </c>
      <c r="E214" s="10"/>
    </row>
    <row r="215"/>
    <row r="216"/>
    <row r="217">
      <c r="B217" s="5" t="s">
        <v>2650</v>
      </c>
      <c r="D217" s="6" t="s">
        <v>2651</v>
      </c>
    </row>
    <row r="218">
      <c r="B218" s="13" t="s">
        <v>2652</v>
      </c>
      <c r="C218" s="11" t="str">
        <f>HYPERLINK("#'Json-dokumentation'!A7", "SIRData")</f>
        <v>SIRData</v>
      </c>
      <c r="D218" s="16" t="s">
        <v>2349</v>
      </c>
      <c r="E218" s="10"/>
    </row>
    <row r="219">
      <c r="B219" s="14" t="s">
        <v>2653</v>
      </c>
      <c r="C219" s="8" t="str">
        <f>HYPERLINK("#'Json-dokumentation'!J212", "SIRData.Vårdtillfällen.Vårddata.Regel: '3.21'")</f>
        <v>SIRData.Vårdtillfällen.Vårddata.Regel: '3.21'</v>
      </c>
      <c r="D219" s="17" t="s">
        <v>2654</v>
      </c>
      <c r="E219" s="10"/>
    </row>
    <row r="220">
      <c r="B220" s="14" t="s">
        <v>2655</v>
      </c>
      <c r="C220" s="8" t="str">
        <f>HYPERLINK("#'Json-dokumentation'!J1602", "SIRData.Vårdtillfällen.Avliden2020.DödsfallKonstateratGenom.KliniskOchAngio")</f>
        <v>SIRData.Vårdtillfällen.Avliden2020.DödsfallKonstateratGenom.KliniskOchAngio</v>
      </c>
      <c r="D220" s="17" t="s">
        <v>2656</v>
      </c>
      <c r="E220" s="10"/>
    </row>
    <row r="221">
      <c r="B221" s="14" t="s">
        <v>2657</v>
      </c>
      <c r="C221" s="8" t="str">
        <f>HYPERLINK("#'Json-dokumentation'!J1609", "SIRData.Vårdtillfällen.Avliden2020.OrsakIndirektaKriterier.LångvarigtBeslutsoförmögen")</f>
        <v>SIRData.Vårdtillfällen.Avliden2020.OrsakIndirektaKriterier.LångvarigtBeslutsoförmögen</v>
      </c>
      <c r="D221" s="17" t="s">
        <v>2658</v>
      </c>
      <c r="E221" s="10"/>
    </row>
    <row r="222">
      <c r="B222" s="14" t="s">
        <v>2659</v>
      </c>
      <c r="C222" s="8" t="str">
        <f>HYPERLINK("#'Json-dokumentation'!J1670", "SIRData.Vårdtillfällen.Avliden2020.OkändViljaUtfall.NärståendeInformerade")</f>
        <v>SIRData.Vårdtillfällen.Avliden2020.OkändViljaUtfall.NärståendeInformerade</v>
      </c>
      <c r="D222" s="17" t="s">
        <v>2660</v>
      </c>
      <c r="E222" s="10"/>
    </row>
    <row r="223">
      <c r="B223" s="14" t="s">
        <v>2661</v>
      </c>
      <c r="C223" s="8" t="str">
        <f>HYPERLINK("#'Json-dokumentation'!J1692", "SIRData.Vårdtillfällen.Avliden2020.OrsakUteblivenDonation.SenNegativDonationsvilja")</f>
        <v>SIRData.Vårdtillfällen.Avliden2020.OrsakUteblivenDonation.SenNegativDonationsvilja</v>
      </c>
      <c r="D223" s="17" t="s">
        <v>2662</v>
      </c>
      <c r="E223" s="10"/>
    </row>
    <row r="224">
      <c r="B224" s="14" t="s">
        <v>2663</v>
      </c>
      <c r="C224" s="8" t="str">
        <f>HYPERLINK("#'Json-dokumentation'!J1692", "SIRData.Vårdtillfällen.Avliden2020.OrsakUteblivenDonation.LångvarigtBeslutsoförmögen")</f>
        <v>SIRData.Vårdtillfällen.Avliden2020.OrsakUteblivenDonation.LångvarigtBeslutsoförmögen</v>
      </c>
      <c r="D224" s="17" t="s">
        <v>2658</v>
      </c>
      <c r="E224" s="10"/>
    </row>
    <row r="225">
      <c r="B225" s="14" t="s">
        <v>2664</v>
      </c>
      <c r="C225" s="8" t="str">
        <f>HYPERLINK("#'Json-dokumentation'!J1692", "SIRData.Vårdtillfällen.Avliden2020.OrsakUteblivenDonation.ÖvrigaSkäl")</f>
        <v>SIRData.Vårdtillfällen.Avliden2020.OrsakUteblivenDonation.ÖvrigaSkäl</v>
      </c>
      <c r="D225" s="17" t="s">
        <v>2665</v>
      </c>
      <c r="E225" s="10"/>
    </row>
    <row r="226">
      <c r="B226" s="14" t="s">
        <v>2666</v>
      </c>
      <c r="C226" s="8" t="str">
        <f>HYPERLINK("#'Json-dokumentation'!J1665", "SIRData.Vårdtillfällen.Avliden2020")</f>
        <v>SIRData.Vårdtillfällen.Avliden2020</v>
      </c>
      <c r="D226" s="17" t="s">
        <v>2667</v>
      </c>
      <c r="E226" s="10"/>
    </row>
    <row r="227">
      <c r="B227" s="14" t="s">
        <v>2668</v>
      </c>
      <c r="C227" s="8" t="str">
        <f>HYPERLINK("#'Json-dokumentation'!J1729", "SIRData.Vårdtillfällen.Avliden2020.Regel: '26.17'")</f>
        <v>SIRData.Vårdtillfällen.Avliden2020.Regel: '26.17'</v>
      </c>
      <c r="D227" s="17" t="s">
        <v>2669</v>
      </c>
      <c r="E227" s="10"/>
    </row>
    <row r="228">
      <c r="B228" s="14" t="s">
        <v>2670</v>
      </c>
      <c r="C228" s="8" t="str">
        <f>HYPERLINK("#'Json-dokumentation'!J1565", "SIRData.Vårdtillfällen.Avliden2020.Regel: '26.30'")</f>
        <v>SIRData.Vårdtillfällen.Avliden2020.Regel: '26.30'</v>
      </c>
      <c r="D228" s="17" t="s">
        <v>2671</v>
      </c>
      <c r="E228" s="10"/>
    </row>
    <row r="229">
      <c r="B229" s="14" t="s">
        <v>2672</v>
      </c>
      <c r="C229" s="8" t="str">
        <f>HYPERLINK("#'Json-dokumentation'!J1565", "SIRData.Vårdtillfällen.Avliden2020.Regel: '26.31'")</f>
        <v>SIRData.Vårdtillfällen.Avliden2020.Regel: '26.31'</v>
      </c>
      <c r="D229" s="17" t="s">
        <v>2673</v>
      </c>
      <c r="E229" s="10"/>
    </row>
    <row r="230">
      <c r="B230" s="14" t="s">
        <v>2674</v>
      </c>
      <c r="C230" s="8" t="str">
        <f>HYPERLINK("#'Json-dokumentation'!J1565", "SIRData.Vårdtillfällen.Avliden2020.Regel: '26.32'")</f>
        <v>SIRData.Vårdtillfällen.Avliden2020.Regel: '26.32'</v>
      </c>
      <c r="D230" s="17" t="s">
        <v>2675</v>
      </c>
      <c r="E230" s="10"/>
    </row>
    <row r="231">
      <c r="B231" s="15" t="s">
        <v>2676</v>
      </c>
      <c r="C231" s="12" t="str">
        <f>HYPERLINK("#'Json-dokumentation'!J1565", "SIRData.Vårdtillfällen.Avliden2020.Regel: '26.33'")</f>
        <v>SIRData.Vårdtillfällen.Avliden2020.Regel: '26.33'</v>
      </c>
      <c r="D231" s="18" t="s">
        <v>2677</v>
      </c>
      <c r="E231" s="10"/>
    </row>
    <row r="232"/>
    <row r="233"/>
    <row r="234"/>
  </sheetData>
  <mergeCells>
    <mergeCell ref="A1:AD1"/>
    <mergeCell ref="B5:C5"/>
    <mergeCell ref="B23:C23"/>
    <mergeCell ref="B37:C37"/>
    <mergeCell ref="B81:C81"/>
    <mergeCell ref="B86:C86"/>
    <mergeCell ref="B91:C91"/>
    <mergeCell ref="B137:C137"/>
    <mergeCell ref="B192:C192"/>
    <mergeCell ref="B209:C209"/>
    <mergeCell ref="B217:C217"/>
  </mergeCells>
  <headerFooter/>
</worksheet>
</file>

<file path=xl/worksheets/sheet4.xml><?xml version="1.0" encoding="utf-8"?>
<worksheet xmlns:r="http://schemas.openxmlformats.org/officeDocument/2006/relationships" xmlns="http://schemas.openxmlformats.org/spreadsheetml/2006/main">
  <sheetPr codeName=""/>
  <dimension ref="A1:U247"/>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2678</v>
      </c>
      <c r="C5" s="20"/>
      <c r="D5" s="20"/>
      <c r="E5" s="20"/>
      <c r="F5" s="20"/>
      <c r="G5" s="20"/>
      <c r="H5" s="20"/>
      <c r="I5" s="20"/>
      <c r="J5" s="20"/>
      <c r="K5" s="20"/>
      <c r="L5" s="20"/>
      <c r="M5" s="20"/>
      <c r="N5" s="20"/>
      <c r="O5" s="20"/>
      <c r="P5" s="20"/>
      <c r="Q5" s="20"/>
      <c r="R5" s="20"/>
      <c r="S5" s="20"/>
      <c r="T5" s="20"/>
      <c r="U5" s="25"/>
    </row>
    <row r="6" s="19" customFormat="1">
      <c r="B6" s="23" t="s">
        <v>2679</v>
      </c>
      <c r="U6" s="26"/>
    </row>
    <row r="7" s="19" customFormat="1">
      <c r="B7" s="23" t="s">
        <v>2680</v>
      </c>
      <c r="U7" s="26"/>
    </row>
    <row r="8" s="19" customFormat="1">
      <c r="B8" s="23" t="s">
        <v>2681</v>
      </c>
      <c r="U8" s="26"/>
    </row>
    <row r="9" s="19" customFormat="1">
      <c r="B9" s="23" t="s">
        <v>2682</v>
      </c>
      <c r="U9" s="26"/>
    </row>
    <row r="10" s="19" customFormat="1">
      <c r="B10" s="23" t="s">
        <v>2683</v>
      </c>
      <c r="U10" s="26"/>
    </row>
    <row r="11" s="19" customFormat="1">
      <c r="B11" s="23" t="s">
        <v>2684</v>
      </c>
      <c r="U11" s="26"/>
    </row>
    <row r="12" s="19" customFormat="1">
      <c r="B12" s="23" t="s">
        <v>2685</v>
      </c>
      <c r="U12" s="26"/>
    </row>
    <row r="13" s="19" customFormat="1">
      <c r="B13" s="23" t="s">
        <v>2686</v>
      </c>
      <c r="U13" s="26"/>
    </row>
    <row r="14" s="19" customFormat="1">
      <c r="B14" s="23" t="s">
        <v>2687</v>
      </c>
      <c r="U14" s="26"/>
    </row>
    <row r="15" s="19" customFormat="1">
      <c r="B15" s="23" t="s">
        <v>2688</v>
      </c>
      <c r="U15" s="26"/>
    </row>
    <row r="16" s="19" customFormat="1">
      <c r="B16" s="23" t="s">
        <v>2689</v>
      </c>
      <c r="U16" s="26"/>
    </row>
    <row r="17" s="19" customFormat="1">
      <c r="B17" s="23" t="s">
        <v>2690</v>
      </c>
      <c r="U17" s="26"/>
    </row>
    <row r="18" s="19" customFormat="1">
      <c r="B18" s="23" t="s">
        <v>2691</v>
      </c>
      <c r="U18" s="26"/>
    </row>
    <row r="19" s="19" customFormat="1">
      <c r="B19" s="23" t="s">
        <v>2692</v>
      </c>
      <c r="U19" s="26"/>
    </row>
    <row r="20" s="19" customFormat="1">
      <c r="B20" s="23" t="s">
        <v>2693</v>
      </c>
      <c r="U20" s="26"/>
    </row>
    <row r="21" s="19" customFormat="1">
      <c r="B21" s="23" t="s">
        <v>2694</v>
      </c>
      <c r="U21" s="26"/>
    </row>
    <row r="22" s="19" customFormat="1">
      <c r="B22" s="23" t="s">
        <v>2695</v>
      </c>
      <c r="U22" s="26"/>
    </row>
    <row r="23" s="19" customFormat="1">
      <c r="B23" s="23" t="s">
        <v>2696</v>
      </c>
      <c r="U23" s="26"/>
    </row>
    <row r="24" s="19" customFormat="1">
      <c r="B24" s="23" t="s">
        <v>2697</v>
      </c>
      <c r="U24" s="26"/>
    </row>
    <row r="25" s="19" customFormat="1">
      <c r="B25" s="23" t="s">
        <v>2698</v>
      </c>
      <c r="U25" s="26"/>
    </row>
    <row r="26" s="19" customFormat="1">
      <c r="B26" s="23" t="s">
        <v>2699</v>
      </c>
      <c r="U26" s="26"/>
    </row>
    <row r="27" s="19" customFormat="1">
      <c r="B27" s="23" t="s">
        <v>2700</v>
      </c>
      <c r="U27" s="26"/>
    </row>
    <row r="28" s="19" customFormat="1">
      <c r="B28" s="23" t="s">
        <v>2701</v>
      </c>
      <c r="U28" s="26"/>
    </row>
    <row r="29" s="19" customFormat="1">
      <c r="B29" s="23" t="s">
        <v>2702</v>
      </c>
      <c r="U29" s="26"/>
    </row>
    <row r="30" s="19" customFormat="1">
      <c r="B30" s="23" t="s">
        <v>2703</v>
      </c>
      <c r="U30" s="26"/>
    </row>
    <row r="31" s="19" customFormat="1">
      <c r="B31" s="23" t="s">
        <v>2704</v>
      </c>
      <c r="U31" s="26"/>
    </row>
    <row r="32" s="19" customFormat="1">
      <c r="B32" s="23" t="s">
        <v>2705</v>
      </c>
      <c r="U32" s="26"/>
    </row>
    <row r="33" s="19" customFormat="1">
      <c r="B33" s="23" t="s">
        <v>2706</v>
      </c>
      <c r="U33" s="26"/>
    </row>
    <row r="34" s="19" customFormat="1">
      <c r="B34" s="23" t="s">
        <v>2707</v>
      </c>
      <c r="U34" s="26"/>
    </row>
    <row r="35" s="19" customFormat="1">
      <c r="B35" s="23" t="s">
        <v>2708</v>
      </c>
      <c r="U35" s="26"/>
    </row>
    <row r="36" s="19" customFormat="1">
      <c r="B36" s="23" t="s">
        <v>2709</v>
      </c>
      <c r="U36" s="26"/>
    </row>
    <row r="37" s="19" customFormat="1">
      <c r="B37" s="23" t="s">
        <v>2710</v>
      </c>
      <c r="U37" s="26"/>
    </row>
    <row r="38" s="19" customFormat="1">
      <c r="B38" s="23" t="s">
        <v>2711</v>
      </c>
      <c r="U38" s="26"/>
    </row>
    <row r="39" s="19" customFormat="1">
      <c r="B39" s="23" t="s">
        <v>2712</v>
      </c>
      <c r="U39" s="26"/>
    </row>
    <row r="40" s="19" customFormat="1">
      <c r="B40" s="23" t="s">
        <v>2713</v>
      </c>
      <c r="U40" s="26"/>
    </row>
    <row r="41" s="19" customFormat="1">
      <c r="B41" s="23" t="s">
        <v>2714</v>
      </c>
      <c r="U41" s="26"/>
    </row>
    <row r="42" s="19" customFormat="1">
      <c r="B42" s="23" t="s">
        <v>2715</v>
      </c>
      <c r="U42" s="26"/>
    </row>
    <row r="43" s="19" customFormat="1">
      <c r="B43" s="23" t="s">
        <v>2716</v>
      </c>
      <c r="U43" s="26"/>
    </row>
    <row r="44" s="19" customFormat="1">
      <c r="B44" s="23" t="s">
        <v>2717</v>
      </c>
      <c r="U44" s="26"/>
    </row>
    <row r="45" s="19" customFormat="1">
      <c r="B45" s="23" t="s">
        <v>2718</v>
      </c>
      <c r="U45" s="26"/>
    </row>
    <row r="46" s="19" customFormat="1">
      <c r="B46" s="23" t="s">
        <v>2719</v>
      </c>
      <c r="U46" s="26"/>
    </row>
    <row r="47" s="19" customFormat="1">
      <c r="B47" s="23" t="s">
        <v>2720</v>
      </c>
      <c r="U47" s="26"/>
    </row>
    <row r="48" s="19" customFormat="1">
      <c r="B48" s="23" t="s">
        <v>2721</v>
      </c>
      <c r="U48" s="26"/>
    </row>
    <row r="49" s="19" customFormat="1">
      <c r="B49" s="23" t="s">
        <v>2696</v>
      </c>
      <c r="U49" s="26"/>
    </row>
    <row r="50" s="19" customFormat="1">
      <c r="B50" s="23" t="s">
        <v>2722</v>
      </c>
      <c r="U50" s="26"/>
    </row>
    <row r="51" s="19" customFormat="1">
      <c r="B51" s="23" t="s">
        <v>2723</v>
      </c>
      <c r="U51" s="26"/>
    </row>
    <row r="52" s="19" customFormat="1">
      <c r="B52" s="23" t="s">
        <v>2724</v>
      </c>
      <c r="U52" s="26"/>
    </row>
    <row r="53" s="19" customFormat="1">
      <c r="B53" s="23" t="s">
        <v>2725</v>
      </c>
      <c r="U53" s="26"/>
    </row>
    <row r="54" s="19" customFormat="1">
      <c r="B54" s="23" t="s">
        <v>2726</v>
      </c>
      <c r="U54" s="26"/>
    </row>
    <row r="55" s="19" customFormat="1">
      <c r="B55" s="23" t="s">
        <v>2727</v>
      </c>
      <c r="U55" s="26"/>
    </row>
    <row r="56" s="19" customFormat="1">
      <c r="B56" s="23" t="s">
        <v>2728</v>
      </c>
      <c r="U56" s="26"/>
    </row>
    <row r="57" s="19" customFormat="1">
      <c r="B57" s="23" t="s">
        <v>2729</v>
      </c>
      <c r="U57" s="26"/>
    </row>
    <row r="58" s="19" customFormat="1">
      <c r="B58" s="23" t="s">
        <v>2730</v>
      </c>
      <c r="U58" s="26"/>
    </row>
    <row r="59" s="19" customFormat="1">
      <c r="B59" s="23" t="s">
        <v>2721</v>
      </c>
      <c r="U59" s="26"/>
    </row>
    <row r="60" s="19" customFormat="1">
      <c r="B60" s="23" t="s">
        <v>2731</v>
      </c>
      <c r="U60" s="26"/>
    </row>
    <row r="61" s="19" customFormat="1">
      <c r="B61" s="23" t="s">
        <v>2732</v>
      </c>
      <c r="U61" s="26"/>
    </row>
    <row r="62" s="19" customFormat="1">
      <c r="B62" s="23" t="s">
        <v>2733</v>
      </c>
      <c r="U62" s="26"/>
    </row>
    <row r="63" s="19" customFormat="1">
      <c r="B63" s="23" t="s">
        <v>2734</v>
      </c>
      <c r="U63" s="26"/>
    </row>
    <row r="64" s="19" customFormat="1">
      <c r="B64" s="23" t="s">
        <v>2735</v>
      </c>
      <c r="U64" s="26"/>
    </row>
    <row r="65" s="19" customFormat="1">
      <c r="B65" s="23" t="s">
        <v>2736</v>
      </c>
      <c r="U65" s="26"/>
    </row>
    <row r="66" s="19" customFormat="1">
      <c r="B66" s="23" t="s">
        <v>2737</v>
      </c>
      <c r="U66" s="26"/>
    </row>
    <row r="67" s="19" customFormat="1">
      <c r="B67" s="23" t="s">
        <v>2738</v>
      </c>
      <c r="U67" s="26"/>
    </row>
    <row r="68" s="19" customFormat="1">
      <c r="B68" s="23" t="s">
        <v>2739</v>
      </c>
      <c r="U68" s="26"/>
    </row>
    <row r="69" s="19" customFormat="1">
      <c r="B69" s="23" t="s">
        <v>2740</v>
      </c>
      <c r="U69" s="26"/>
    </row>
    <row r="70" s="19" customFormat="1">
      <c r="B70" s="23" t="s">
        <v>2741</v>
      </c>
      <c r="U70" s="26"/>
    </row>
    <row r="71" s="19" customFormat="1">
      <c r="B71" s="23" t="s">
        <v>2742</v>
      </c>
      <c r="U71" s="26"/>
    </row>
    <row r="72" s="19" customFormat="1">
      <c r="B72" s="23" t="s">
        <v>2743</v>
      </c>
      <c r="U72" s="26"/>
    </row>
    <row r="73" s="19" customFormat="1">
      <c r="B73" s="23" t="s">
        <v>2744</v>
      </c>
      <c r="U73" s="26"/>
    </row>
    <row r="74" s="19" customFormat="1">
      <c r="B74" s="23" t="s">
        <v>2745</v>
      </c>
      <c r="U74" s="26"/>
    </row>
    <row r="75" s="19" customFormat="1">
      <c r="B75" s="23" t="s">
        <v>2746</v>
      </c>
      <c r="U75" s="26"/>
    </row>
    <row r="76" s="19" customFormat="1">
      <c r="B76" s="23" t="s">
        <v>2747</v>
      </c>
      <c r="U76" s="26"/>
    </row>
    <row r="77" s="19" customFormat="1">
      <c r="B77" s="23" t="s">
        <v>2748</v>
      </c>
      <c r="U77" s="26"/>
    </row>
    <row r="78" s="19" customFormat="1">
      <c r="B78" s="23" t="s">
        <v>2749</v>
      </c>
      <c r="U78" s="26"/>
    </row>
    <row r="79" s="19" customFormat="1">
      <c r="B79" s="23" t="s">
        <v>2750</v>
      </c>
      <c r="U79" s="26"/>
    </row>
    <row r="80" s="19" customFormat="1">
      <c r="B80" s="23" t="s">
        <v>2751</v>
      </c>
      <c r="U80" s="26"/>
    </row>
    <row r="81" s="19" customFormat="1">
      <c r="B81" s="23" t="s">
        <v>2752</v>
      </c>
      <c r="U81" s="26"/>
    </row>
    <row r="82" s="19" customFormat="1">
      <c r="B82" s="23" t="s">
        <v>2753</v>
      </c>
      <c r="U82" s="26"/>
    </row>
    <row r="83" s="19" customFormat="1">
      <c r="B83" s="23" t="s">
        <v>2754</v>
      </c>
      <c r="U83" s="26"/>
    </row>
    <row r="84" s="19" customFormat="1">
      <c r="B84" s="23" t="s">
        <v>2755</v>
      </c>
      <c r="U84" s="26"/>
    </row>
    <row r="85" s="19" customFormat="1">
      <c r="B85" s="23" t="s">
        <v>2756</v>
      </c>
      <c r="U85" s="26"/>
    </row>
    <row r="86" s="19" customFormat="1">
      <c r="B86" s="23" t="s">
        <v>2757</v>
      </c>
      <c r="U86" s="26"/>
    </row>
    <row r="87" s="19" customFormat="1">
      <c r="B87" s="23" t="s">
        <v>2758</v>
      </c>
      <c r="U87" s="26"/>
    </row>
    <row r="88" s="19" customFormat="1">
      <c r="B88" s="23" t="s">
        <v>2759</v>
      </c>
      <c r="U88" s="26"/>
    </row>
    <row r="89" s="19" customFormat="1">
      <c r="B89" s="23" t="s">
        <v>2696</v>
      </c>
      <c r="U89" s="26"/>
    </row>
    <row r="90" s="19" customFormat="1">
      <c r="B90" s="23" t="s">
        <v>2760</v>
      </c>
      <c r="U90" s="26"/>
    </row>
    <row r="91" s="19" customFormat="1">
      <c r="B91" s="23" t="s">
        <v>2761</v>
      </c>
      <c r="U91" s="26"/>
    </row>
    <row r="92" s="19" customFormat="1">
      <c r="B92" s="23" t="s">
        <v>2762</v>
      </c>
      <c r="U92" s="26"/>
    </row>
    <row r="93" s="19" customFormat="1">
      <c r="B93" s="23" t="s">
        <v>2763</v>
      </c>
      <c r="U93" s="26"/>
    </row>
    <row r="94" s="19" customFormat="1">
      <c r="B94" s="23" t="s">
        <v>2764</v>
      </c>
      <c r="U94" s="26"/>
    </row>
    <row r="95" s="19" customFormat="1">
      <c r="B95" s="23" t="s">
        <v>2765</v>
      </c>
      <c r="U95" s="26"/>
    </row>
    <row r="96" s="19" customFormat="1">
      <c r="B96" s="23" t="s">
        <v>2766</v>
      </c>
      <c r="U96" s="26"/>
    </row>
    <row r="97" s="19" customFormat="1">
      <c r="B97" s="23" t="s">
        <v>2767</v>
      </c>
      <c r="U97" s="26"/>
    </row>
    <row r="98" s="19" customFormat="1">
      <c r="B98" s="23" t="s">
        <v>2768</v>
      </c>
      <c r="U98" s="26"/>
    </row>
    <row r="99" s="19" customFormat="1">
      <c r="B99" s="23" t="s">
        <v>2769</v>
      </c>
      <c r="U99" s="26"/>
    </row>
    <row r="100" s="19" customFormat="1">
      <c r="B100" s="23" t="s">
        <v>2770</v>
      </c>
      <c r="U100" s="26"/>
    </row>
    <row r="101" s="19" customFormat="1">
      <c r="B101" s="23" t="s">
        <v>2771</v>
      </c>
      <c r="U101" s="26"/>
    </row>
    <row r="102" s="19" customFormat="1">
      <c r="B102" s="23" t="s">
        <v>2772</v>
      </c>
      <c r="U102" s="26"/>
    </row>
    <row r="103" s="19" customFormat="1">
      <c r="B103" s="23" t="s">
        <v>2773</v>
      </c>
      <c r="U103" s="26"/>
    </row>
    <row r="104" s="19" customFormat="1">
      <c r="B104" s="23" t="s">
        <v>2774</v>
      </c>
      <c r="U104" s="26"/>
    </row>
    <row r="105" s="19" customFormat="1">
      <c r="B105" s="23" t="s">
        <v>2775</v>
      </c>
      <c r="U105" s="26"/>
    </row>
    <row r="106" s="19" customFormat="1">
      <c r="B106" s="23" t="s">
        <v>2776</v>
      </c>
      <c r="U106" s="26"/>
    </row>
    <row r="107" s="19" customFormat="1">
      <c r="B107" s="23" t="s">
        <v>2777</v>
      </c>
      <c r="U107" s="26"/>
    </row>
    <row r="108" s="19" customFormat="1">
      <c r="B108" s="23" t="s">
        <v>2778</v>
      </c>
      <c r="U108" s="26"/>
    </row>
    <row r="109" s="19" customFormat="1">
      <c r="B109" s="23" t="s">
        <v>2779</v>
      </c>
      <c r="U109" s="26"/>
    </row>
    <row r="110" s="19" customFormat="1">
      <c r="B110" s="23" t="s">
        <v>2780</v>
      </c>
      <c r="U110" s="26"/>
    </row>
    <row r="111" s="19" customFormat="1">
      <c r="B111" s="23" t="s">
        <v>2781</v>
      </c>
      <c r="U111" s="26"/>
    </row>
    <row r="112" s="19" customFormat="1">
      <c r="B112" s="23" t="s">
        <v>2782</v>
      </c>
      <c r="U112" s="26"/>
    </row>
    <row r="113" s="19" customFormat="1">
      <c r="B113" s="23" t="s">
        <v>2783</v>
      </c>
      <c r="U113" s="26"/>
    </row>
    <row r="114" s="19" customFormat="1">
      <c r="B114" s="23" t="s">
        <v>2784</v>
      </c>
      <c r="U114" s="26"/>
    </row>
    <row r="115" s="19" customFormat="1">
      <c r="B115" s="23" t="s">
        <v>2763</v>
      </c>
      <c r="U115" s="26"/>
    </row>
    <row r="116" s="19" customFormat="1">
      <c r="B116" s="23" t="s">
        <v>2785</v>
      </c>
      <c r="U116" s="26"/>
    </row>
    <row r="117" s="19" customFormat="1">
      <c r="B117" s="23" t="s">
        <v>2765</v>
      </c>
      <c r="U117" s="26"/>
    </row>
    <row r="118" s="19" customFormat="1">
      <c r="B118" s="23" t="s">
        <v>2766</v>
      </c>
      <c r="U118" s="26"/>
    </row>
    <row r="119" s="19" customFormat="1">
      <c r="B119" s="23" t="s">
        <v>2767</v>
      </c>
      <c r="U119" s="26"/>
    </row>
    <row r="120" s="19" customFormat="1">
      <c r="B120" s="23" t="s">
        <v>2768</v>
      </c>
      <c r="U120" s="26"/>
    </row>
    <row r="121" s="19" customFormat="1">
      <c r="B121" s="23" t="s">
        <v>2769</v>
      </c>
      <c r="U121" s="26"/>
    </row>
    <row r="122" s="19" customFormat="1">
      <c r="B122" s="23" t="s">
        <v>2770</v>
      </c>
      <c r="U122" s="26"/>
    </row>
    <row r="123" s="19" customFormat="1">
      <c r="B123" s="23" t="s">
        <v>2771</v>
      </c>
      <c r="U123" s="26"/>
    </row>
    <row r="124" s="19" customFormat="1">
      <c r="B124" s="23" t="s">
        <v>2772</v>
      </c>
      <c r="U124" s="26"/>
    </row>
    <row r="125" s="19" customFormat="1">
      <c r="B125" s="23" t="s">
        <v>2773</v>
      </c>
      <c r="U125" s="26"/>
    </row>
    <row r="126" s="19" customFormat="1">
      <c r="B126" s="23" t="s">
        <v>2774</v>
      </c>
      <c r="U126" s="26"/>
    </row>
    <row r="127" s="19" customFormat="1">
      <c r="B127" s="23" t="s">
        <v>2775</v>
      </c>
      <c r="U127" s="26"/>
    </row>
    <row r="128" s="19" customFormat="1">
      <c r="B128" s="23" t="s">
        <v>2776</v>
      </c>
      <c r="U128" s="26"/>
    </row>
    <row r="129" s="19" customFormat="1">
      <c r="B129" s="23" t="s">
        <v>2777</v>
      </c>
      <c r="U129" s="26"/>
    </row>
    <row r="130" s="19" customFormat="1">
      <c r="B130" s="23" t="s">
        <v>2786</v>
      </c>
      <c r="U130" s="26"/>
    </row>
    <row r="131" s="19" customFormat="1">
      <c r="B131" s="23" t="s">
        <v>2787</v>
      </c>
      <c r="U131" s="26"/>
    </row>
    <row r="132" s="19" customFormat="1">
      <c r="B132" s="23" t="s">
        <v>2780</v>
      </c>
      <c r="U132" s="26"/>
    </row>
    <row r="133" s="19" customFormat="1">
      <c r="B133" s="23" t="s">
        <v>2788</v>
      </c>
      <c r="U133" s="26"/>
    </row>
    <row r="134" s="19" customFormat="1">
      <c r="B134" s="23" t="s">
        <v>2782</v>
      </c>
      <c r="U134" s="26"/>
    </row>
    <row r="135" s="19" customFormat="1">
      <c r="B135" s="23" t="s">
        <v>2783</v>
      </c>
      <c r="U135" s="26"/>
    </row>
    <row r="136" s="19" customFormat="1">
      <c r="B136" s="23" t="s">
        <v>2789</v>
      </c>
      <c r="U136" s="26"/>
    </row>
    <row r="137" s="19" customFormat="1">
      <c r="B137" s="23" t="s">
        <v>2790</v>
      </c>
      <c r="U137" s="26"/>
    </row>
    <row r="138" s="19" customFormat="1">
      <c r="B138" s="23" t="s">
        <v>2696</v>
      </c>
      <c r="U138" s="26"/>
    </row>
    <row r="139" s="19" customFormat="1">
      <c r="B139" s="23" t="s">
        <v>2791</v>
      </c>
      <c r="U139" s="26"/>
    </row>
    <row r="140" s="19" customFormat="1">
      <c r="B140" s="23" t="s">
        <v>2792</v>
      </c>
      <c r="U140" s="26"/>
    </row>
    <row r="141" s="19" customFormat="1">
      <c r="B141" s="23" t="s">
        <v>2793</v>
      </c>
      <c r="U141" s="26"/>
    </row>
    <row r="142" s="19" customFormat="1">
      <c r="B142" s="23" t="s">
        <v>2794</v>
      </c>
      <c r="U142" s="26"/>
    </row>
    <row r="143" s="19" customFormat="1">
      <c r="B143" s="23" t="s">
        <v>2795</v>
      </c>
      <c r="U143" s="26"/>
    </row>
    <row r="144" s="19" customFormat="1">
      <c r="B144" s="23" t="s">
        <v>2763</v>
      </c>
      <c r="U144" s="26"/>
    </row>
    <row r="145" s="19" customFormat="1">
      <c r="B145" s="23" t="s">
        <v>2796</v>
      </c>
      <c r="U145" s="26"/>
    </row>
    <row r="146" s="19" customFormat="1">
      <c r="B146" s="23" t="s">
        <v>2797</v>
      </c>
      <c r="U146" s="26"/>
    </row>
    <row r="147" s="19" customFormat="1">
      <c r="B147" s="23" t="s">
        <v>2784</v>
      </c>
      <c r="U147" s="26"/>
    </row>
    <row r="148" s="19" customFormat="1">
      <c r="B148" s="23" t="s">
        <v>2763</v>
      </c>
      <c r="U148" s="26"/>
    </row>
    <row r="149" s="19" customFormat="1">
      <c r="B149" s="23" t="s">
        <v>2798</v>
      </c>
      <c r="U149" s="26"/>
    </row>
    <row r="150" s="19" customFormat="1">
      <c r="B150" s="23" t="s">
        <v>2799</v>
      </c>
      <c r="U150" s="26"/>
    </row>
    <row r="151" s="19" customFormat="1">
      <c r="B151" s="23" t="s">
        <v>2789</v>
      </c>
      <c r="U151" s="26"/>
    </row>
    <row r="152" s="19" customFormat="1">
      <c r="B152" s="23" t="s">
        <v>2790</v>
      </c>
      <c r="U152" s="26"/>
    </row>
    <row r="153" s="19" customFormat="1">
      <c r="B153" s="23" t="s">
        <v>2696</v>
      </c>
      <c r="U153" s="26"/>
    </row>
    <row r="154" s="19" customFormat="1">
      <c r="B154" s="23" t="s">
        <v>2800</v>
      </c>
      <c r="U154" s="26"/>
    </row>
    <row r="155" s="19" customFormat="1">
      <c r="B155" s="23" t="s">
        <v>2723</v>
      </c>
      <c r="U155" s="26"/>
    </row>
    <row r="156" s="19" customFormat="1">
      <c r="B156" s="23" t="s">
        <v>2801</v>
      </c>
      <c r="U156" s="26"/>
    </row>
    <row r="157" s="19" customFormat="1">
      <c r="B157" s="23" t="s">
        <v>2802</v>
      </c>
      <c r="U157" s="26"/>
    </row>
    <row r="158" s="19" customFormat="1">
      <c r="B158" s="23" t="s">
        <v>2721</v>
      </c>
      <c r="U158" s="26"/>
    </row>
    <row r="159" s="19" customFormat="1">
      <c r="B159" s="23" t="s">
        <v>2731</v>
      </c>
      <c r="U159" s="26"/>
    </row>
    <row r="160" s="19" customFormat="1">
      <c r="B160" s="23" t="s">
        <v>2803</v>
      </c>
      <c r="U160" s="26"/>
    </row>
    <row r="161" s="19" customFormat="1">
      <c r="B161" s="23" t="s">
        <v>2723</v>
      </c>
      <c r="U161" s="26"/>
    </row>
    <row r="162" s="19" customFormat="1">
      <c r="B162" s="23" t="s">
        <v>2804</v>
      </c>
      <c r="U162" s="26"/>
    </row>
    <row r="163" s="19" customFormat="1">
      <c r="B163" s="23" t="s">
        <v>2805</v>
      </c>
      <c r="U163" s="26"/>
    </row>
    <row r="164" s="19" customFormat="1">
      <c r="B164" s="23" t="s">
        <v>2806</v>
      </c>
      <c r="U164" s="26"/>
    </row>
    <row r="165" s="19" customFormat="1">
      <c r="B165" s="23" t="s">
        <v>2807</v>
      </c>
      <c r="U165" s="26"/>
    </row>
    <row r="166" s="19" customFormat="1">
      <c r="B166" s="23" t="s">
        <v>2808</v>
      </c>
      <c r="U166" s="26"/>
    </row>
    <row r="167" s="19" customFormat="1">
      <c r="B167" s="23" t="s">
        <v>2809</v>
      </c>
      <c r="U167" s="26"/>
    </row>
    <row r="168" s="19" customFormat="1">
      <c r="B168" s="23" t="s">
        <v>2810</v>
      </c>
      <c r="U168" s="26"/>
    </row>
    <row r="169" s="19" customFormat="1">
      <c r="B169" s="23" t="s">
        <v>2811</v>
      </c>
      <c r="U169" s="26"/>
    </row>
    <row r="170" s="19" customFormat="1">
      <c r="B170" s="23" t="s">
        <v>2812</v>
      </c>
      <c r="U170" s="26"/>
    </row>
    <row r="171" s="19" customFormat="1">
      <c r="B171" s="23" t="s">
        <v>2813</v>
      </c>
      <c r="U171" s="26"/>
    </row>
    <row r="172" s="19" customFormat="1">
      <c r="B172" s="23" t="s">
        <v>2814</v>
      </c>
      <c r="U172" s="26"/>
    </row>
    <row r="173" s="19" customFormat="1">
      <c r="B173" s="23" t="s">
        <v>2815</v>
      </c>
      <c r="U173" s="26"/>
    </row>
    <row r="174" s="19" customFormat="1">
      <c r="B174" s="23" t="s">
        <v>2816</v>
      </c>
      <c r="U174" s="26"/>
    </row>
    <row r="175" s="19" customFormat="1">
      <c r="B175" s="23" t="s">
        <v>2817</v>
      </c>
      <c r="U175" s="26"/>
    </row>
    <row r="176" s="19" customFormat="1">
      <c r="B176" s="23" t="s">
        <v>2818</v>
      </c>
      <c r="U176" s="26"/>
    </row>
    <row r="177" s="19" customFormat="1">
      <c r="B177" s="23" t="s">
        <v>2819</v>
      </c>
      <c r="U177" s="26"/>
    </row>
    <row r="178" s="19" customFormat="1">
      <c r="B178" s="23" t="s">
        <v>2723</v>
      </c>
      <c r="U178" s="26"/>
    </row>
    <row r="179" s="19" customFormat="1">
      <c r="B179" s="23" t="s">
        <v>2820</v>
      </c>
      <c r="U179" s="26"/>
    </row>
    <row r="180" s="19" customFormat="1">
      <c r="B180" s="23" t="s">
        <v>2821</v>
      </c>
      <c r="U180" s="26"/>
    </row>
    <row r="181" s="19" customFormat="1">
      <c r="B181" s="23" t="s">
        <v>2806</v>
      </c>
      <c r="U181" s="26"/>
    </row>
    <row r="182" s="19" customFormat="1">
      <c r="B182" s="23" t="s">
        <v>2807</v>
      </c>
      <c r="U182" s="26"/>
    </row>
    <row r="183" s="19" customFormat="1">
      <c r="B183" s="23" t="s">
        <v>2808</v>
      </c>
      <c r="U183" s="26"/>
    </row>
    <row r="184" s="19" customFormat="1">
      <c r="B184" s="23" t="s">
        <v>2809</v>
      </c>
      <c r="U184" s="26"/>
    </row>
    <row r="185" s="19" customFormat="1">
      <c r="B185" s="23" t="s">
        <v>2810</v>
      </c>
      <c r="U185" s="26"/>
    </row>
    <row r="186" s="19" customFormat="1">
      <c r="B186" s="23" t="s">
        <v>2811</v>
      </c>
      <c r="U186" s="26"/>
    </row>
    <row r="187" s="19" customFormat="1">
      <c r="B187" s="23" t="s">
        <v>2812</v>
      </c>
      <c r="U187" s="26"/>
    </row>
    <row r="188" s="19" customFormat="1">
      <c r="B188" s="23" t="s">
        <v>2813</v>
      </c>
      <c r="U188" s="26"/>
    </row>
    <row r="189" s="19" customFormat="1">
      <c r="B189" s="23" t="s">
        <v>2814</v>
      </c>
      <c r="U189" s="26"/>
    </row>
    <row r="190" s="19" customFormat="1">
      <c r="B190" s="23" t="s">
        <v>2815</v>
      </c>
      <c r="U190" s="26"/>
    </row>
    <row r="191" s="19" customFormat="1">
      <c r="B191" s="23" t="s">
        <v>2816</v>
      </c>
      <c r="U191" s="26"/>
    </row>
    <row r="192" s="19" customFormat="1">
      <c r="B192" s="23" t="s">
        <v>2817</v>
      </c>
      <c r="U192" s="26"/>
    </row>
    <row r="193" s="19" customFormat="1">
      <c r="B193" s="23" t="s">
        <v>2818</v>
      </c>
      <c r="U193" s="26"/>
    </row>
    <row r="194" s="19" customFormat="1">
      <c r="B194" s="23" t="s">
        <v>2721</v>
      </c>
      <c r="U194" s="26"/>
    </row>
    <row r="195" s="19" customFormat="1">
      <c r="B195" s="23" t="s">
        <v>2731</v>
      </c>
      <c r="U195" s="26"/>
    </row>
    <row r="196" s="19" customFormat="1">
      <c r="B196" s="23" t="s">
        <v>2822</v>
      </c>
      <c r="U196" s="26"/>
    </row>
    <row r="197" s="19" customFormat="1">
      <c r="B197" s="23" t="s">
        <v>2723</v>
      </c>
      <c r="U197" s="26"/>
    </row>
    <row r="198" s="19" customFormat="1">
      <c r="B198" s="23" t="s">
        <v>2804</v>
      </c>
      <c r="U198" s="26"/>
    </row>
    <row r="199" s="19" customFormat="1">
      <c r="B199" s="23" t="s">
        <v>2823</v>
      </c>
      <c r="U199" s="26"/>
    </row>
    <row r="200" s="19" customFormat="1">
      <c r="B200" s="23" t="s">
        <v>2824</v>
      </c>
      <c r="U200" s="26"/>
    </row>
    <row r="201" s="19" customFormat="1">
      <c r="B201" s="23" t="s">
        <v>2825</v>
      </c>
      <c r="U201" s="26"/>
    </row>
    <row r="202" s="19" customFormat="1">
      <c r="B202" s="23" t="s">
        <v>2826</v>
      </c>
      <c r="U202" s="26"/>
    </row>
    <row r="203" s="19" customFormat="1">
      <c r="B203" s="23" t="s">
        <v>2827</v>
      </c>
      <c r="U203" s="26"/>
    </row>
    <row r="204" s="19" customFormat="1">
      <c r="B204" s="23" t="s">
        <v>2828</v>
      </c>
      <c r="U204" s="26"/>
    </row>
    <row r="205" s="19" customFormat="1">
      <c r="B205" s="23" t="s">
        <v>2829</v>
      </c>
      <c r="U205" s="26"/>
    </row>
    <row r="206" s="19" customFormat="1">
      <c r="B206" s="23" t="s">
        <v>2830</v>
      </c>
      <c r="U206" s="26"/>
    </row>
    <row r="207" s="19" customFormat="1">
      <c r="B207" s="23" t="s">
        <v>2831</v>
      </c>
      <c r="U207" s="26"/>
    </row>
    <row r="208" s="19" customFormat="1">
      <c r="B208" s="23" t="s">
        <v>2819</v>
      </c>
      <c r="U208" s="26"/>
    </row>
    <row r="209" s="19" customFormat="1">
      <c r="B209" s="23" t="s">
        <v>2723</v>
      </c>
      <c r="U209" s="26"/>
    </row>
    <row r="210" s="19" customFormat="1">
      <c r="B210" s="23" t="s">
        <v>2820</v>
      </c>
      <c r="U210" s="26"/>
    </row>
    <row r="211" s="19" customFormat="1">
      <c r="B211" s="23" t="s">
        <v>2823</v>
      </c>
      <c r="U211" s="26"/>
    </row>
    <row r="212" s="19" customFormat="1">
      <c r="B212" s="23" t="s">
        <v>2832</v>
      </c>
      <c r="U212" s="26"/>
    </row>
    <row r="213" s="19" customFormat="1">
      <c r="B213" s="23" t="s">
        <v>2825</v>
      </c>
      <c r="U213" s="26"/>
    </row>
    <row r="214" s="19" customFormat="1">
      <c r="B214" s="23" t="s">
        <v>2826</v>
      </c>
      <c r="U214" s="26"/>
    </row>
    <row r="215" s="19" customFormat="1">
      <c r="B215" s="23" t="s">
        <v>2827</v>
      </c>
      <c r="U215" s="26"/>
    </row>
    <row r="216" s="19" customFormat="1">
      <c r="B216" s="23" t="s">
        <v>2828</v>
      </c>
      <c r="U216" s="26"/>
    </row>
    <row r="217" s="19" customFormat="1">
      <c r="B217" s="23" t="s">
        <v>2829</v>
      </c>
      <c r="U217" s="26"/>
    </row>
    <row r="218" s="19" customFormat="1">
      <c r="B218" s="23" t="s">
        <v>2830</v>
      </c>
      <c r="U218" s="26"/>
    </row>
    <row r="219" s="19" customFormat="1">
      <c r="B219" s="23" t="s">
        <v>2831</v>
      </c>
      <c r="U219" s="26"/>
    </row>
    <row r="220" s="19" customFormat="1">
      <c r="B220" s="23" t="s">
        <v>2721</v>
      </c>
      <c r="U220" s="26"/>
    </row>
    <row r="221" s="19" customFormat="1">
      <c r="B221" s="23" t="s">
        <v>2731</v>
      </c>
      <c r="U221" s="26"/>
    </row>
    <row r="222" s="19" customFormat="1">
      <c r="B222" s="23" t="s">
        <v>2833</v>
      </c>
      <c r="U222" s="26"/>
    </row>
    <row r="223" s="19" customFormat="1">
      <c r="B223" s="23" t="s">
        <v>2723</v>
      </c>
      <c r="U223" s="26"/>
    </row>
    <row r="224" s="19" customFormat="1">
      <c r="B224" s="23" t="s">
        <v>2834</v>
      </c>
      <c r="U224" s="26"/>
    </row>
    <row r="225" s="19" customFormat="1">
      <c r="B225" s="23" t="s">
        <v>2835</v>
      </c>
      <c r="U225" s="26"/>
    </row>
    <row r="226" s="19" customFormat="1">
      <c r="B226" s="23" t="s">
        <v>2836</v>
      </c>
      <c r="U226" s="26"/>
    </row>
    <row r="227" s="19" customFormat="1">
      <c r="B227" s="23" t="s">
        <v>2721</v>
      </c>
      <c r="U227" s="26"/>
    </row>
    <row r="228" s="19" customFormat="1">
      <c r="B228" s="23" t="s">
        <v>2731</v>
      </c>
      <c r="U228" s="26"/>
    </row>
    <row r="229" s="19" customFormat="1">
      <c r="B229" s="23" t="s">
        <v>2837</v>
      </c>
      <c r="U229" s="26"/>
    </row>
    <row r="230" s="19" customFormat="1">
      <c r="B230" s="23" t="s">
        <v>2723</v>
      </c>
      <c r="U230" s="26"/>
    </row>
    <row r="231" s="19" customFormat="1">
      <c r="B231" s="23" t="s">
        <v>2838</v>
      </c>
      <c r="U231" s="26"/>
    </row>
    <row r="232" s="19" customFormat="1">
      <c r="B232" s="23" t="s">
        <v>2839</v>
      </c>
      <c r="U232" s="26"/>
    </row>
    <row r="233" s="19" customFormat="1">
      <c r="B233" s="23" t="s">
        <v>2721</v>
      </c>
      <c r="U233" s="26"/>
    </row>
    <row r="234" s="19" customFormat="1">
      <c r="B234" s="23" t="s">
        <v>2731</v>
      </c>
      <c r="U234" s="26"/>
    </row>
    <row r="235" s="19" customFormat="1">
      <c r="B235" s="23" t="s">
        <v>2840</v>
      </c>
      <c r="U235" s="26"/>
    </row>
    <row r="236" s="19" customFormat="1">
      <c r="B236" s="23" t="s">
        <v>2723</v>
      </c>
      <c r="U236" s="26"/>
    </row>
    <row r="237" s="19" customFormat="1">
      <c r="B237" s="23" t="s">
        <v>2804</v>
      </c>
      <c r="U237" s="26"/>
    </row>
    <row r="238" s="19" customFormat="1">
      <c r="B238" s="23" t="s">
        <v>2841</v>
      </c>
      <c r="U238" s="26"/>
    </row>
    <row r="239" s="19" customFormat="1">
      <c r="B239" s="23" t="s">
        <v>2842</v>
      </c>
      <c r="U239" s="26"/>
    </row>
    <row r="240" s="19" customFormat="1">
      <c r="B240" s="23" t="s">
        <v>2843</v>
      </c>
      <c r="U240" s="26"/>
    </row>
    <row r="241" s="19" customFormat="1">
      <c r="B241" s="23" t="s">
        <v>2844</v>
      </c>
      <c r="U241" s="26"/>
    </row>
    <row r="242" s="19" customFormat="1">
      <c r="B242" s="23" t="s">
        <v>2845</v>
      </c>
      <c r="U242" s="26"/>
    </row>
    <row r="243" s="19" customFormat="1">
      <c r="B243" s="23" t="s">
        <v>2721</v>
      </c>
      <c r="U243" s="26"/>
    </row>
    <row r="244" s="19" customFormat="1">
      <c r="B244" s="23" t="s">
        <v>2846</v>
      </c>
      <c r="U244" s="26"/>
    </row>
    <row r="245" s="19" customFormat="1">
      <c r="B245" s="23" t="s">
        <v>2847</v>
      </c>
      <c r="U245" s="26"/>
    </row>
    <row r="246" s="19" customFormat="1">
      <c r="B246" s="23" t="s">
        <v>2848</v>
      </c>
      <c r="U246" s="26"/>
    </row>
    <row r="247" s="19" customFormat="1">
      <c r="B247" s="24" t="s">
        <v>2849</v>
      </c>
      <c r="C247" s="21"/>
      <c r="D247" s="21"/>
      <c r="E247" s="21"/>
      <c r="F247" s="21"/>
      <c r="G247" s="21"/>
      <c r="H247" s="21"/>
      <c r="I247" s="21"/>
      <c r="J247" s="21"/>
      <c r="K247" s="21"/>
      <c r="L247" s="21"/>
      <c r="M247" s="21"/>
      <c r="N247" s="21"/>
      <c r="O247" s="21"/>
      <c r="P247" s="21"/>
      <c r="Q247" s="21"/>
      <c r="R247" s="21"/>
      <c r="S247" s="21"/>
      <c r="T247" s="21"/>
      <c r="U247" s="27"/>
    </row>
    <row r="248"/>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s>
  <headerFooter/>
</worksheet>
</file>

<file path=xl/worksheets/sheet5.xml><?xml version="1.0" encoding="utf-8"?>
<worksheet xmlns:r="http://schemas.openxmlformats.org/officeDocument/2006/relationships" xmlns="http://schemas.openxmlformats.org/spreadsheetml/2006/main">
  <sheetPr codeName=""/>
  <dimension ref="A1:U842"/>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2678</v>
      </c>
      <c r="C5" s="20"/>
      <c r="D5" s="20"/>
      <c r="E5" s="20"/>
      <c r="F5" s="20"/>
      <c r="G5" s="20"/>
      <c r="H5" s="20"/>
      <c r="I5" s="20"/>
      <c r="J5" s="20"/>
      <c r="K5" s="20"/>
      <c r="L5" s="20"/>
      <c r="M5" s="20"/>
      <c r="N5" s="20"/>
      <c r="O5" s="20"/>
      <c r="P5" s="20"/>
      <c r="Q5" s="20"/>
      <c r="R5" s="20"/>
      <c r="S5" s="20"/>
      <c r="T5" s="20"/>
      <c r="U5" s="25"/>
    </row>
    <row r="6" s="19" customFormat="1">
      <c r="B6" s="23" t="s">
        <v>2679</v>
      </c>
      <c r="U6" s="26"/>
    </row>
    <row r="7" s="19" customFormat="1">
      <c r="B7" s="23" t="s">
        <v>2680</v>
      </c>
      <c r="U7" s="26"/>
    </row>
    <row r="8" s="19" customFormat="1">
      <c r="B8" s="23" t="s">
        <v>2681</v>
      </c>
      <c r="U8" s="26"/>
    </row>
    <row r="9" s="19" customFormat="1">
      <c r="B9" s="23" t="s">
        <v>2682</v>
      </c>
      <c r="U9" s="26"/>
    </row>
    <row r="10" s="19" customFormat="1">
      <c r="B10" s="23" t="s">
        <v>2850</v>
      </c>
      <c r="U10" s="26"/>
    </row>
    <row r="11" s="19" customFormat="1">
      <c r="B11" s="23" t="s">
        <v>2851</v>
      </c>
      <c r="U11" s="26"/>
    </row>
    <row r="12" s="19" customFormat="1">
      <c r="B12" s="23" t="s">
        <v>2852</v>
      </c>
      <c r="U12" s="26"/>
    </row>
    <row r="13" s="19" customFormat="1">
      <c r="B13" s="23" t="s">
        <v>2686</v>
      </c>
      <c r="U13" s="26"/>
    </row>
    <row r="14" s="19" customFormat="1">
      <c r="B14" s="23" t="s">
        <v>2687</v>
      </c>
      <c r="U14" s="26"/>
    </row>
    <row r="15" s="19" customFormat="1">
      <c r="B15" s="23" t="s">
        <v>2688</v>
      </c>
      <c r="U15" s="26"/>
    </row>
    <row r="16" s="19" customFormat="1">
      <c r="B16" s="23" t="s">
        <v>2689</v>
      </c>
      <c r="U16" s="26"/>
    </row>
    <row r="17" s="19" customFormat="1">
      <c r="B17" s="23" t="s">
        <v>2690</v>
      </c>
      <c r="U17" s="26"/>
    </row>
    <row r="18" s="19" customFormat="1">
      <c r="B18" s="23" t="s">
        <v>2853</v>
      </c>
      <c r="U18" s="26"/>
    </row>
    <row r="19" s="19" customFormat="1">
      <c r="B19" s="23" t="s">
        <v>2854</v>
      </c>
      <c r="U19" s="26"/>
    </row>
    <row r="20" s="19" customFormat="1">
      <c r="B20" s="23" t="s">
        <v>2855</v>
      </c>
      <c r="U20" s="26"/>
    </row>
    <row r="21" s="19" customFormat="1">
      <c r="B21" s="23" t="s">
        <v>2694</v>
      </c>
      <c r="U21" s="26"/>
    </row>
    <row r="22" s="19" customFormat="1">
      <c r="B22" s="23" t="s">
        <v>2695</v>
      </c>
      <c r="U22" s="26"/>
    </row>
    <row r="23" s="19" customFormat="1">
      <c r="B23" s="23" t="s">
        <v>2696</v>
      </c>
      <c r="U23" s="26"/>
    </row>
    <row r="24" s="19" customFormat="1">
      <c r="B24" s="23" t="s">
        <v>2697</v>
      </c>
      <c r="U24" s="26"/>
    </row>
    <row r="25" s="19" customFormat="1">
      <c r="B25" s="23" t="s">
        <v>2856</v>
      </c>
      <c r="U25" s="26"/>
    </row>
    <row r="26" s="19" customFormat="1">
      <c r="B26" s="23" t="s">
        <v>2857</v>
      </c>
      <c r="U26" s="26"/>
    </row>
    <row r="27" s="19" customFormat="1">
      <c r="B27" s="23" t="s">
        <v>2858</v>
      </c>
      <c r="U27" s="26"/>
    </row>
    <row r="28" s="19" customFormat="1">
      <c r="B28" s="23" t="s">
        <v>2859</v>
      </c>
      <c r="U28" s="26"/>
    </row>
    <row r="29" s="19" customFormat="1">
      <c r="B29" s="23" t="s">
        <v>2860</v>
      </c>
      <c r="U29" s="26"/>
    </row>
    <row r="30" s="19" customFormat="1">
      <c r="B30" s="23" t="s">
        <v>2701</v>
      </c>
      <c r="U30" s="26"/>
    </row>
    <row r="31" s="19" customFormat="1">
      <c r="B31" s="23" t="s">
        <v>2702</v>
      </c>
      <c r="U31" s="26"/>
    </row>
    <row r="32" s="19" customFormat="1">
      <c r="B32" s="23" t="s">
        <v>2861</v>
      </c>
      <c r="U32" s="26"/>
    </row>
    <row r="33" s="19" customFormat="1">
      <c r="B33" s="23" t="s">
        <v>2705</v>
      </c>
      <c r="U33" s="26"/>
    </row>
    <row r="34" s="19" customFormat="1">
      <c r="B34" s="23" t="s">
        <v>2862</v>
      </c>
      <c r="U34" s="26"/>
    </row>
    <row r="35" s="19" customFormat="1">
      <c r="B35" s="23" t="s">
        <v>2863</v>
      </c>
      <c r="U35" s="26"/>
    </row>
    <row r="36" s="19" customFormat="1">
      <c r="B36" s="23" t="s">
        <v>2864</v>
      </c>
      <c r="U36" s="26"/>
    </row>
    <row r="37" s="19" customFormat="1">
      <c r="B37" s="23" t="s">
        <v>2708</v>
      </c>
      <c r="U37" s="26"/>
    </row>
    <row r="38" s="19" customFormat="1">
      <c r="B38" s="23" t="s">
        <v>2709</v>
      </c>
      <c r="U38" s="26"/>
    </row>
    <row r="39" s="19" customFormat="1">
      <c r="B39" s="23" t="s">
        <v>2710</v>
      </c>
      <c r="U39" s="26"/>
    </row>
    <row r="40" s="19" customFormat="1">
      <c r="B40" s="23" t="s">
        <v>2865</v>
      </c>
      <c r="U40" s="26"/>
    </row>
    <row r="41" s="19" customFormat="1">
      <c r="B41" s="23" t="s">
        <v>2712</v>
      </c>
      <c r="U41" s="26"/>
    </row>
    <row r="42" s="19" customFormat="1">
      <c r="B42" s="23" t="s">
        <v>2713</v>
      </c>
      <c r="U42" s="26"/>
    </row>
    <row r="43" s="19" customFormat="1">
      <c r="B43" s="23" t="s">
        <v>2714</v>
      </c>
      <c r="U43" s="26"/>
    </row>
    <row r="44" s="19" customFormat="1">
      <c r="B44" s="23" t="s">
        <v>2715</v>
      </c>
      <c r="U44" s="26"/>
    </row>
    <row r="45" s="19" customFormat="1">
      <c r="B45" s="23" t="s">
        <v>2866</v>
      </c>
      <c r="U45" s="26"/>
    </row>
    <row r="46" s="19" customFormat="1">
      <c r="B46" s="23" t="s">
        <v>2867</v>
      </c>
      <c r="U46" s="26"/>
    </row>
    <row r="47" s="19" customFormat="1">
      <c r="B47" s="23" t="s">
        <v>2718</v>
      </c>
      <c r="U47" s="26"/>
    </row>
    <row r="48" s="19" customFormat="1">
      <c r="B48" s="23" t="s">
        <v>2719</v>
      </c>
      <c r="U48" s="26"/>
    </row>
    <row r="49" s="19" customFormat="1">
      <c r="B49" s="23" t="s">
        <v>2720</v>
      </c>
      <c r="U49" s="26"/>
    </row>
    <row r="50" s="19" customFormat="1">
      <c r="B50" s="23" t="s">
        <v>2721</v>
      </c>
      <c r="U50" s="26"/>
    </row>
    <row r="51" s="19" customFormat="1">
      <c r="B51" s="23" t="s">
        <v>2696</v>
      </c>
      <c r="U51" s="26"/>
    </row>
    <row r="52" s="19" customFormat="1">
      <c r="B52" s="23" t="s">
        <v>2722</v>
      </c>
      <c r="U52" s="26"/>
    </row>
    <row r="53" s="19" customFormat="1">
      <c r="B53" s="23" t="s">
        <v>2723</v>
      </c>
      <c r="U53" s="26"/>
    </row>
    <row r="54" s="19" customFormat="1">
      <c r="B54" s="23" t="s">
        <v>2724</v>
      </c>
      <c r="U54" s="26"/>
    </row>
    <row r="55" s="19" customFormat="1">
      <c r="B55" s="23" t="s">
        <v>2868</v>
      </c>
      <c r="U55" s="26"/>
    </row>
    <row r="56" s="19" customFormat="1">
      <c r="B56" s="23" t="s">
        <v>2869</v>
      </c>
      <c r="U56" s="26"/>
    </row>
    <row r="57" s="19" customFormat="1">
      <c r="B57" s="23" t="s">
        <v>2870</v>
      </c>
      <c r="U57" s="26"/>
    </row>
    <row r="58" s="19" customFormat="1">
      <c r="B58" s="23" t="s">
        <v>2871</v>
      </c>
      <c r="U58" s="26"/>
    </row>
    <row r="59" s="19" customFormat="1">
      <c r="B59" s="23" t="s">
        <v>2872</v>
      </c>
      <c r="U59" s="26"/>
    </row>
    <row r="60" s="19" customFormat="1">
      <c r="B60" s="23" t="s">
        <v>2721</v>
      </c>
      <c r="U60" s="26"/>
    </row>
    <row r="61" s="19" customFormat="1">
      <c r="B61" s="23" t="s">
        <v>2731</v>
      </c>
      <c r="U61" s="26"/>
    </row>
    <row r="62" s="19" customFormat="1">
      <c r="B62" s="23" t="s">
        <v>2732</v>
      </c>
      <c r="U62" s="26"/>
    </row>
    <row r="63" s="19" customFormat="1">
      <c r="B63" s="23" t="s">
        <v>2733</v>
      </c>
      <c r="U63" s="26"/>
    </row>
    <row r="64" s="19" customFormat="1">
      <c r="B64" s="23" t="s">
        <v>2734</v>
      </c>
      <c r="U64" s="26"/>
    </row>
    <row r="65" s="19" customFormat="1">
      <c r="B65" s="23" t="s">
        <v>2735</v>
      </c>
      <c r="U65" s="26"/>
    </row>
    <row r="66" s="19" customFormat="1">
      <c r="B66" s="23" t="s">
        <v>2736</v>
      </c>
      <c r="U66" s="26"/>
    </row>
    <row r="67" s="19" customFormat="1">
      <c r="B67" s="23" t="s">
        <v>2737</v>
      </c>
      <c r="U67" s="26"/>
    </row>
    <row r="68" s="19" customFormat="1">
      <c r="B68" s="23" t="s">
        <v>2738</v>
      </c>
      <c r="U68" s="26"/>
    </row>
    <row r="69" s="19" customFormat="1">
      <c r="B69" s="23" t="s">
        <v>2873</v>
      </c>
      <c r="U69" s="26"/>
    </row>
    <row r="70" s="19" customFormat="1">
      <c r="B70" s="23" t="s">
        <v>2740</v>
      </c>
      <c r="U70" s="26"/>
    </row>
    <row r="71" s="19" customFormat="1">
      <c r="B71" s="23" t="s">
        <v>2741</v>
      </c>
      <c r="U71" s="26"/>
    </row>
    <row r="72" s="19" customFormat="1">
      <c r="B72" s="23" t="s">
        <v>2743</v>
      </c>
      <c r="U72" s="26"/>
    </row>
    <row r="73" s="19" customFormat="1">
      <c r="B73" s="23" t="s">
        <v>2744</v>
      </c>
      <c r="U73" s="26"/>
    </row>
    <row r="74" s="19" customFormat="1">
      <c r="B74" s="23" t="s">
        <v>2874</v>
      </c>
      <c r="U74" s="26"/>
    </row>
    <row r="75" s="19" customFormat="1">
      <c r="B75" s="23" t="s">
        <v>2875</v>
      </c>
      <c r="U75" s="26"/>
    </row>
    <row r="76" s="19" customFormat="1">
      <c r="B76" s="23" t="s">
        <v>2876</v>
      </c>
      <c r="U76" s="26"/>
    </row>
    <row r="77" s="19" customFormat="1">
      <c r="B77" s="23" t="s">
        <v>2877</v>
      </c>
      <c r="U77" s="26"/>
    </row>
    <row r="78" s="19" customFormat="1">
      <c r="B78" s="23" t="s">
        <v>2878</v>
      </c>
      <c r="U78" s="26"/>
    </row>
    <row r="79" s="19" customFormat="1">
      <c r="B79" s="23" t="s">
        <v>2879</v>
      </c>
      <c r="U79" s="26"/>
    </row>
    <row r="80" s="19" customFormat="1">
      <c r="B80" s="23" t="s">
        <v>2880</v>
      </c>
      <c r="U80" s="26"/>
    </row>
    <row r="81" s="19" customFormat="1">
      <c r="B81" s="23" t="s">
        <v>2881</v>
      </c>
      <c r="U81" s="26"/>
    </row>
    <row r="82" s="19" customFormat="1">
      <c r="B82" s="23" t="s">
        <v>2882</v>
      </c>
      <c r="U82" s="26"/>
    </row>
    <row r="83" s="19" customFormat="1">
      <c r="B83" s="23" t="s">
        <v>2883</v>
      </c>
      <c r="U83" s="26"/>
    </row>
    <row r="84" s="19" customFormat="1">
      <c r="B84" s="23" t="s">
        <v>2884</v>
      </c>
      <c r="U84" s="26"/>
    </row>
    <row r="85" s="19" customFormat="1">
      <c r="B85" s="23" t="s">
        <v>2759</v>
      </c>
      <c r="U85" s="26"/>
    </row>
    <row r="86" s="19" customFormat="1">
      <c r="B86" s="23" t="s">
        <v>2696</v>
      </c>
      <c r="U86" s="26"/>
    </row>
    <row r="87" s="19" customFormat="1">
      <c r="B87" s="23" t="s">
        <v>2885</v>
      </c>
      <c r="U87" s="26"/>
    </row>
    <row r="88" s="19" customFormat="1">
      <c r="B88" s="23" t="s">
        <v>2886</v>
      </c>
      <c r="U88" s="26"/>
    </row>
    <row r="89" s="19" customFormat="1">
      <c r="B89" s="23" t="s">
        <v>2696</v>
      </c>
      <c r="U89" s="26"/>
    </row>
    <row r="90" s="19" customFormat="1">
      <c r="B90" s="23" t="s">
        <v>2760</v>
      </c>
      <c r="U90" s="26"/>
    </row>
    <row r="91" s="19" customFormat="1">
      <c r="B91" s="23" t="s">
        <v>2761</v>
      </c>
      <c r="U91" s="26"/>
    </row>
    <row r="92" s="19" customFormat="1">
      <c r="B92" s="23" t="s">
        <v>2762</v>
      </c>
      <c r="U92" s="26"/>
    </row>
    <row r="93" s="19" customFormat="1">
      <c r="B93" s="23" t="s">
        <v>2763</v>
      </c>
      <c r="U93" s="26"/>
    </row>
    <row r="94" s="19" customFormat="1">
      <c r="B94" s="23" t="s">
        <v>2764</v>
      </c>
      <c r="U94" s="26"/>
    </row>
    <row r="95" s="19" customFormat="1">
      <c r="B95" s="23" t="s">
        <v>2765</v>
      </c>
      <c r="U95" s="26"/>
    </row>
    <row r="96" s="19" customFormat="1">
      <c r="B96" s="23" t="s">
        <v>2887</v>
      </c>
      <c r="U96" s="26"/>
    </row>
    <row r="97" s="19" customFormat="1">
      <c r="B97" s="23" t="s">
        <v>2888</v>
      </c>
      <c r="U97" s="26"/>
    </row>
    <row r="98" s="19" customFormat="1">
      <c r="B98" s="23" t="s">
        <v>2889</v>
      </c>
      <c r="U98" s="26"/>
    </row>
    <row r="99" s="19" customFormat="1">
      <c r="B99" s="23" t="s">
        <v>2890</v>
      </c>
      <c r="U99" s="26"/>
    </row>
    <row r="100" s="19" customFormat="1">
      <c r="B100" s="23" t="s">
        <v>2772</v>
      </c>
      <c r="U100" s="26"/>
    </row>
    <row r="101" s="19" customFormat="1">
      <c r="B101" s="23" t="s">
        <v>2773</v>
      </c>
      <c r="U101" s="26"/>
    </row>
    <row r="102" s="19" customFormat="1">
      <c r="B102" s="23" t="s">
        <v>2774</v>
      </c>
      <c r="U102" s="26"/>
    </row>
    <row r="103" s="19" customFormat="1">
      <c r="B103" s="23" t="s">
        <v>2891</v>
      </c>
      <c r="U103" s="26"/>
    </row>
    <row r="104" s="19" customFormat="1">
      <c r="B104" s="23" t="s">
        <v>2776</v>
      </c>
      <c r="U104" s="26"/>
    </row>
    <row r="105" s="19" customFormat="1">
      <c r="B105" s="23" t="s">
        <v>2777</v>
      </c>
      <c r="U105" s="26"/>
    </row>
    <row r="106" s="19" customFormat="1">
      <c r="B106" s="23" t="s">
        <v>2892</v>
      </c>
      <c r="U106" s="26"/>
    </row>
    <row r="107" s="19" customFormat="1">
      <c r="B107" s="23" t="s">
        <v>2893</v>
      </c>
      <c r="U107" s="26"/>
    </row>
    <row r="108" s="19" customFormat="1">
      <c r="B108" s="23" t="s">
        <v>2894</v>
      </c>
      <c r="U108" s="26"/>
    </row>
    <row r="109" s="19" customFormat="1">
      <c r="B109" s="23" t="s">
        <v>2784</v>
      </c>
      <c r="U109" s="26"/>
    </row>
    <row r="110" s="19" customFormat="1">
      <c r="B110" s="23" t="s">
        <v>2763</v>
      </c>
      <c r="U110" s="26"/>
    </row>
    <row r="111" s="19" customFormat="1">
      <c r="B111" s="23" t="s">
        <v>2895</v>
      </c>
      <c r="U111" s="26"/>
    </row>
    <row r="112" s="19" customFormat="1">
      <c r="B112" s="23" t="s">
        <v>2896</v>
      </c>
      <c r="U112" s="26"/>
    </row>
    <row r="113" s="19" customFormat="1">
      <c r="B113" s="23" t="s">
        <v>2765</v>
      </c>
      <c r="U113" s="26"/>
    </row>
    <row r="114" s="19" customFormat="1">
      <c r="B114" s="23" t="s">
        <v>2897</v>
      </c>
      <c r="U114" s="26"/>
    </row>
    <row r="115" s="19" customFormat="1">
      <c r="B115" s="23" t="s">
        <v>2898</v>
      </c>
      <c r="U115" s="26"/>
    </row>
    <row r="116" s="19" customFormat="1">
      <c r="B116" s="23" t="s">
        <v>2899</v>
      </c>
      <c r="U116" s="26"/>
    </row>
    <row r="117" s="19" customFormat="1">
      <c r="B117" s="23" t="s">
        <v>2900</v>
      </c>
      <c r="U117" s="26"/>
    </row>
    <row r="118" s="19" customFormat="1">
      <c r="B118" s="23" t="s">
        <v>2772</v>
      </c>
      <c r="U118" s="26"/>
    </row>
    <row r="119" s="19" customFormat="1">
      <c r="B119" s="23" t="s">
        <v>2901</v>
      </c>
      <c r="U119" s="26"/>
    </row>
    <row r="120" s="19" customFormat="1">
      <c r="B120" s="23" t="s">
        <v>2774</v>
      </c>
      <c r="U120" s="26"/>
    </row>
    <row r="121" s="19" customFormat="1">
      <c r="B121" s="23" t="s">
        <v>2891</v>
      </c>
      <c r="U121" s="26"/>
    </row>
    <row r="122" s="19" customFormat="1">
      <c r="B122" s="23" t="s">
        <v>2776</v>
      </c>
      <c r="U122" s="26"/>
    </row>
    <row r="123" s="19" customFormat="1">
      <c r="B123" s="23" t="s">
        <v>2777</v>
      </c>
      <c r="U123" s="26"/>
    </row>
    <row r="124" s="19" customFormat="1">
      <c r="B124" s="23" t="s">
        <v>2892</v>
      </c>
      <c r="U124" s="26"/>
    </row>
    <row r="125" s="19" customFormat="1">
      <c r="B125" s="23" t="s">
        <v>2902</v>
      </c>
      <c r="U125" s="26"/>
    </row>
    <row r="126" s="19" customFormat="1">
      <c r="B126" s="23" t="s">
        <v>2903</v>
      </c>
      <c r="U126" s="26"/>
    </row>
    <row r="127" s="19" customFormat="1">
      <c r="B127" s="23" t="s">
        <v>2784</v>
      </c>
      <c r="U127" s="26"/>
    </row>
    <row r="128" s="19" customFormat="1">
      <c r="B128" s="23" t="s">
        <v>2763</v>
      </c>
      <c r="U128" s="26"/>
    </row>
    <row r="129" s="19" customFormat="1">
      <c r="B129" s="23" t="s">
        <v>2785</v>
      </c>
      <c r="U129" s="26"/>
    </row>
    <row r="130" s="19" customFormat="1">
      <c r="B130" s="23" t="s">
        <v>2904</v>
      </c>
      <c r="U130" s="26"/>
    </row>
    <row r="131" s="19" customFormat="1">
      <c r="B131" s="23" t="s">
        <v>2789</v>
      </c>
      <c r="U131" s="26"/>
    </row>
    <row r="132" s="19" customFormat="1">
      <c r="B132" s="23" t="s">
        <v>2790</v>
      </c>
      <c r="U132" s="26"/>
    </row>
    <row r="133" s="19" customFormat="1">
      <c r="B133" s="23" t="s">
        <v>2696</v>
      </c>
      <c r="U133" s="26"/>
    </row>
    <row r="134" s="19" customFormat="1">
      <c r="B134" s="23" t="s">
        <v>2905</v>
      </c>
      <c r="U134" s="26"/>
    </row>
    <row r="135" s="19" customFormat="1">
      <c r="B135" s="23" t="s">
        <v>2906</v>
      </c>
      <c r="U135" s="26"/>
    </row>
    <row r="136" s="19" customFormat="1">
      <c r="B136" s="23" t="s">
        <v>2907</v>
      </c>
      <c r="U136" s="26"/>
    </row>
    <row r="137" s="19" customFormat="1">
      <c r="B137" s="23" t="s">
        <v>2908</v>
      </c>
      <c r="U137" s="26"/>
    </row>
    <row r="138" s="19" customFormat="1">
      <c r="B138" s="23" t="s">
        <v>2909</v>
      </c>
      <c r="U138" s="26"/>
    </row>
    <row r="139" s="19" customFormat="1">
      <c r="B139" s="23" t="s">
        <v>2910</v>
      </c>
      <c r="U139" s="26"/>
    </row>
    <row r="140" s="19" customFormat="1">
      <c r="B140" s="23" t="s">
        <v>2911</v>
      </c>
      <c r="U140" s="26"/>
    </row>
    <row r="141" s="19" customFormat="1">
      <c r="B141" s="23" t="s">
        <v>2912</v>
      </c>
      <c r="U141" s="26"/>
    </row>
    <row r="142" s="19" customFormat="1">
      <c r="B142" s="23" t="s">
        <v>2913</v>
      </c>
      <c r="U142" s="26"/>
    </row>
    <row r="143" s="19" customFormat="1">
      <c r="B143" s="23" t="s">
        <v>2914</v>
      </c>
      <c r="U143" s="26"/>
    </row>
    <row r="144" s="19" customFormat="1">
      <c r="B144" s="23" t="s">
        <v>2915</v>
      </c>
      <c r="U144" s="26"/>
    </row>
    <row r="145" s="19" customFormat="1">
      <c r="B145" s="23" t="s">
        <v>2916</v>
      </c>
      <c r="U145" s="26"/>
    </row>
    <row r="146" s="19" customFormat="1">
      <c r="B146" s="23" t="s">
        <v>2917</v>
      </c>
      <c r="U146" s="26"/>
    </row>
    <row r="147" s="19" customFormat="1">
      <c r="B147" s="23" t="s">
        <v>2696</v>
      </c>
      <c r="U147" s="26"/>
    </row>
    <row r="148" s="19" customFormat="1">
      <c r="B148" s="23" t="s">
        <v>2800</v>
      </c>
      <c r="U148" s="26"/>
    </row>
    <row r="149" s="19" customFormat="1">
      <c r="B149" s="23" t="s">
        <v>2723</v>
      </c>
      <c r="U149" s="26"/>
    </row>
    <row r="150" s="19" customFormat="1">
      <c r="B150" s="23" t="s">
        <v>2801</v>
      </c>
      <c r="U150" s="26"/>
    </row>
    <row r="151" s="19" customFormat="1">
      <c r="B151" s="23" t="s">
        <v>2918</v>
      </c>
      <c r="U151" s="26"/>
    </row>
    <row r="152" s="19" customFormat="1">
      <c r="B152" s="23" t="s">
        <v>2721</v>
      </c>
      <c r="U152" s="26"/>
    </row>
    <row r="153" s="19" customFormat="1">
      <c r="B153" s="23" t="s">
        <v>2731</v>
      </c>
      <c r="U153" s="26"/>
    </row>
    <row r="154" s="19" customFormat="1">
      <c r="B154" s="23" t="s">
        <v>2803</v>
      </c>
      <c r="U154" s="26"/>
    </row>
    <row r="155" s="19" customFormat="1">
      <c r="B155" s="23" t="s">
        <v>2723</v>
      </c>
      <c r="U155" s="26"/>
    </row>
    <row r="156" s="19" customFormat="1">
      <c r="B156" s="23" t="s">
        <v>2919</v>
      </c>
      <c r="U156" s="26"/>
    </row>
    <row r="157" s="19" customFormat="1">
      <c r="B157" s="23" t="s">
        <v>2821</v>
      </c>
      <c r="U157" s="26"/>
    </row>
    <row r="158" s="19" customFormat="1">
      <c r="B158" s="23" t="s">
        <v>2806</v>
      </c>
      <c r="U158" s="26"/>
    </row>
    <row r="159" s="19" customFormat="1">
      <c r="B159" s="23" t="s">
        <v>2920</v>
      </c>
      <c r="U159" s="26"/>
    </row>
    <row r="160" s="19" customFormat="1">
      <c r="B160" s="23" t="s">
        <v>2921</v>
      </c>
      <c r="U160" s="26"/>
    </row>
    <row r="161" s="19" customFormat="1">
      <c r="B161" s="23" t="s">
        <v>2922</v>
      </c>
      <c r="U161" s="26"/>
    </row>
    <row r="162" s="19" customFormat="1">
      <c r="B162" s="23" t="s">
        <v>2810</v>
      </c>
      <c r="U162" s="26"/>
    </row>
    <row r="163" s="19" customFormat="1">
      <c r="B163" s="23" t="s">
        <v>2923</v>
      </c>
      <c r="U163" s="26"/>
    </row>
    <row r="164" s="19" customFormat="1">
      <c r="B164" s="23" t="s">
        <v>2924</v>
      </c>
      <c r="U164" s="26"/>
    </row>
    <row r="165" s="19" customFormat="1">
      <c r="B165" s="23" t="s">
        <v>2925</v>
      </c>
      <c r="U165" s="26"/>
    </row>
    <row r="166" s="19" customFormat="1">
      <c r="B166" s="23" t="s">
        <v>2814</v>
      </c>
      <c r="U166" s="26"/>
    </row>
    <row r="167" s="19" customFormat="1">
      <c r="B167" s="23" t="s">
        <v>2926</v>
      </c>
      <c r="U167" s="26"/>
    </row>
    <row r="168" s="19" customFormat="1">
      <c r="B168" s="23" t="s">
        <v>2927</v>
      </c>
      <c r="U168" s="26"/>
    </row>
    <row r="169" s="19" customFormat="1">
      <c r="B169" s="23" t="s">
        <v>2928</v>
      </c>
      <c r="U169" s="26"/>
    </row>
    <row r="170" s="19" customFormat="1">
      <c r="B170" s="23" t="s">
        <v>2818</v>
      </c>
      <c r="U170" s="26"/>
    </row>
    <row r="171" s="19" customFormat="1">
      <c r="B171" s="23" t="s">
        <v>2819</v>
      </c>
      <c r="U171" s="26"/>
    </row>
    <row r="172" s="19" customFormat="1">
      <c r="B172" s="23" t="s">
        <v>2723</v>
      </c>
      <c r="U172" s="26"/>
    </row>
    <row r="173" s="19" customFormat="1">
      <c r="B173" s="23" t="s">
        <v>2919</v>
      </c>
      <c r="U173" s="26"/>
    </row>
    <row r="174" s="19" customFormat="1">
      <c r="B174" s="23" t="s">
        <v>2841</v>
      </c>
      <c r="U174" s="26"/>
    </row>
    <row r="175" s="19" customFormat="1">
      <c r="B175" s="23" t="s">
        <v>2806</v>
      </c>
      <c r="U175" s="26"/>
    </row>
    <row r="176" s="19" customFormat="1">
      <c r="B176" s="23" t="s">
        <v>2807</v>
      </c>
      <c r="U176" s="26"/>
    </row>
    <row r="177" s="19" customFormat="1">
      <c r="B177" s="23" t="s">
        <v>2921</v>
      </c>
      <c r="U177" s="26"/>
    </row>
    <row r="178" s="19" customFormat="1">
      <c r="B178" s="23" t="s">
        <v>2922</v>
      </c>
      <c r="U178" s="26"/>
    </row>
    <row r="179" s="19" customFormat="1">
      <c r="B179" s="23" t="s">
        <v>2810</v>
      </c>
      <c r="U179" s="26"/>
    </row>
    <row r="180" s="19" customFormat="1">
      <c r="B180" s="23" t="s">
        <v>2923</v>
      </c>
      <c r="U180" s="26"/>
    </row>
    <row r="181" s="19" customFormat="1">
      <c r="B181" s="23" t="s">
        <v>2924</v>
      </c>
      <c r="U181" s="26"/>
    </row>
    <row r="182" s="19" customFormat="1">
      <c r="B182" s="23" t="s">
        <v>2929</v>
      </c>
      <c r="U182" s="26"/>
    </row>
    <row r="183" s="19" customFormat="1">
      <c r="B183" s="23" t="s">
        <v>2930</v>
      </c>
      <c r="U183" s="26"/>
    </row>
    <row r="184" s="19" customFormat="1">
      <c r="B184" s="23" t="s">
        <v>2926</v>
      </c>
      <c r="U184" s="26"/>
    </row>
    <row r="185" s="19" customFormat="1">
      <c r="B185" s="23" t="s">
        <v>2927</v>
      </c>
      <c r="U185" s="26"/>
    </row>
    <row r="186" s="19" customFormat="1">
      <c r="B186" s="23" t="s">
        <v>2928</v>
      </c>
      <c r="U186" s="26"/>
    </row>
    <row r="187" s="19" customFormat="1">
      <c r="B187" s="23" t="s">
        <v>2931</v>
      </c>
      <c r="U187" s="26"/>
    </row>
    <row r="188" s="19" customFormat="1">
      <c r="B188" s="23" t="s">
        <v>2819</v>
      </c>
      <c r="U188" s="26"/>
    </row>
    <row r="189" s="19" customFormat="1">
      <c r="B189" s="23" t="s">
        <v>2723</v>
      </c>
      <c r="U189" s="26"/>
    </row>
    <row r="190" s="19" customFormat="1">
      <c r="B190" s="23" t="s">
        <v>2919</v>
      </c>
      <c r="U190" s="26"/>
    </row>
    <row r="191" s="19" customFormat="1">
      <c r="B191" s="23" t="s">
        <v>2805</v>
      </c>
      <c r="U191" s="26"/>
    </row>
    <row r="192" s="19" customFormat="1">
      <c r="B192" s="23" t="s">
        <v>2806</v>
      </c>
      <c r="U192" s="26"/>
    </row>
    <row r="193" s="19" customFormat="1">
      <c r="B193" s="23" t="s">
        <v>2807</v>
      </c>
      <c r="U193" s="26"/>
    </row>
    <row r="194" s="19" customFormat="1">
      <c r="B194" s="23" t="s">
        <v>2921</v>
      </c>
      <c r="U194" s="26"/>
    </row>
    <row r="195" s="19" customFormat="1">
      <c r="B195" s="23" t="s">
        <v>2922</v>
      </c>
      <c r="U195" s="26"/>
    </row>
    <row r="196" s="19" customFormat="1">
      <c r="B196" s="23" t="s">
        <v>2810</v>
      </c>
      <c r="U196" s="26"/>
    </row>
    <row r="197" s="19" customFormat="1">
      <c r="B197" s="23" t="s">
        <v>2923</v>
      </c>
      <c r="U197" s="26"/>
    </row>
    <row r="198" s="19" customFormat="1">
      <c r="B198" s="23" t="s">
        <v>2924</v>
      </c>
      <c r="U198" s="26"/>
    </row>
    <row r="199" s="19" customFormat="1">
      <c r="B199" s="23" t="s">
        <v>2929</v>
      </c>
      <c r="U199" s="26"/>
    </row>
    <row r="200" s="19" customFormat="1">
      <c r="B200" s="23" t="s">
        <v>2814</v>
      </c>
      <c r="U200" s="26"/>
    </row>
    <row r="201" s="19" customFormat="1">
      <c r="B201" s="23" t="s">
        <v>2926</v>
      </c>
      <c r="U201" s="26"/>
    </row>
    <row r="202" s="19" customFormat="1">
      <c r="B202" s="23" t="s">
        <v>2927</v>
      </c>
      <c r="U202" s="26"/>
    </row>
    <row r="203" s="19" customFormat="1">
      <c r="B203" s="23" t="s">
        <v>2932</v>
      </c>
      <c r="U203" s="26"/>
    </row>
    <row r="204" s="19" customFormat="1">
      <c r="B204" s="23" t="s">
        <v>2818</v>
      </c>
      <c r="U204" s="26"/>
    </row>
    <row r="205" s="19" customFormat="1">
      <c r="B205" s="23" t="s">
        <v>2819</v>
      </c>
      <c r="U205" s="26"/>
    </row>
    <row r="206" s="19" customFormat="1">
      <c r="B206" s="23" t="s">
        <v>2723</v>
      </c>
      <c r="U206" s="26"/>
    </row>
    <row r="207" s="19" customFormat="1">
      <c r="B207" s="23" t="s">
        <v>2933</v>
      </c>
      <c r="U207" s="26"/>
    </row>
    <row r="208" s="19" customFormat="1">
      <c r="B208" s="23" t="s">
        <v>2821</v>
      </c>
      <c r="U208" s="26"/>
    </row>
    <row r="209" s="19" customFormat="1">
      <c r="B209" s="23" t="s">
        <v>2806</v>
      </c>
      <c r="U209" s="26"/>
    </row>
    <row r="210" s="19" customFormat="1">
      <c r="B210" s="23" t="s">
        <v>2920</v>
      </c>
      <c r="U210" s="26"/>
    </row>
    <row r="211" s="19" customFormat="1">
      <c r="B211" s="23" t="s">
        <v>2921</v>
      </c>
      <c r="U211" s="26"/>
    </row>
    <row r="212" s="19" customFormat="1">
      <c r="B212" s="23" t="s">
        <v>2922</v>
      </c>
      <c r="U212" s="26"/>
    </row>
    <row r="213" s="19" customFormat="1">
      <c r="B213" s="23" t="s">
        <v>2810</v>
      </c>
      <c r="U213" s="26"/>
    </row>
    <row r="214" s="19" customFormat="1">
      <c r="B214" s="23" t="s">
        <v>2923</v>
      </c>
      <c r="U214" s="26"/>
    </row>
    <row r="215" s="19" customFormat="1">
      <c r="B215" s="23" t="s">
        <v>2924</v>
      </c>
      <c r="U215" s="26"/>
    </row>
    <row r="216" s="19" customFormat="1">
      <c r="B216" s="23" t="s">
        <v>2925</v>
      </c>
      <c r="U216" s="26"/>
    </row>
    <row r="217" s="19" customFormat="1">
      <c r="B217" s="23" t="s">
        <v>2814</v>
      </c>
      <c r="U217" s="26"/>
    </row>
    <row r="218" s="19" customFormat="1">
      <c r="B218" s="23" t="s">
        <v>2926</v>
      </c>
      <c r="U218" s="26"/>
    </row>
    <row r="219" s="19" customFormat="1">
      <c r="B219" s="23" t="s">
        <v>2927</v>
      </c>
      <c r="U219" s="26"/>
    </row>
    <row r="220" s="19" customFormat="1">
      <c r="B220" s="23" t="s">
        <v>2932</v>
      </c>
      <c r="U220" s="26"/>
    </row>
    <row r="221" s="19" customFormat="1">
      <c r="B221" s="23" t="s">
        <v>2931</v>
      </c>
      <c r="U221" s="26"/>
    </row>
    <row r="222" s="19" customFormat="1">
      <c r="B222" s="23" t="s">
        <v>2819</v>
      </c>
      <c r="U222" s="26"/>
    </row>
    <row r="223" s="19" customFormat="1">
      <c r="B223" s="23" t="s">
        <v>2723</v>
      </c>
      <c r="U223" s="26"/>
    </row>
    <row r="224" s="19" customFormat="1">
      <c r="B224" s="23" t="s">
        <v>2933</v>
      </c>
      <c r="U224" s="26"/>
    </row>
    <row r="225" s="19" customFormat="1">
      <c r="B225" s="23" t="s">
        <v>2841</v>
      </c>
      <c r="U225" s="26"/>
    </row>
    <row r="226" s="19" customFormat="1">
      <c r="B226" s="23" t="s">
        <v>2934</v>
      </c>
      <c r="U226" s="26"/>
    </row>
    <row r="227" s="19" customFormat="1">
      <c r="B227" s="23" t="s">
        <v>2920</v>
      </c>
      <c r="U227" s="26"/>
    </row>
    <row r="228" s="19" customFormat="1">
      <c r="B228" s="23" t="s">
        <v>2935</v>
      </c>
      <c r="U228" s="26"/>
    </row>
    <row r="229" s="19" customFormat="1">
      <c r="B229" s="23" t="s">
        <v>2809</v>
      </c>
      <c r="U229" s="26"/>
    </row>
    <row r="230" s="19" customFormat="1">
      <c r="B230" s="23" t="s">
        <v>2810</v>
      </c>
      <c r="U230" s="26"/>
    </row>
    <row r="231" s="19" customFormat="1">
      <c r="B231" s="23" t="s">
        <v>2811</v>
      </c>
      <c r="U231" s="26"/>
    </row>
    <row r="232" s="19" customFormat="1">
      <c r="B232" s="23" t="s">
        <v>2812</v>
      </c>
      <c r="U232" s="26"/>
    </row>
    <row r="233" s="19" customFormat="1">
      <c r="B233" s="23" t="s">
        <v>2936</v>
      </c>
      <c r="U233" s="26"/>
    </row>
    <row r="234" s="19" customFormat="1">
      <c r="B234" s="23" t="s">
        <v>2937</v>
      </c>
      <c r="U234" s="26"/>
    </row>
    <row r="235" s="19" customFormat="1">
      <c r="B235" s="23" t="s">
        <v>2938</v>
      </c>
      <c r="U235" s="26"/>
    </row>
    <row r="236" s="19" customFormat="1">
      <c r="B236" s="23" t="s">
        <v>2927</v>
      </c>
      <c r="U236" s="26"/>
    </row>
    <row r="237" s="19" customFormat="1">
      <c r="B237" s="23" t="s">
        <v>2928</v>
      </c>
      <c r="U237" s="26"/>
    </row>
    <row r="238" s="19" customFormat="1">
      <c r="B238" s="23" t="s">
        <v>2818</v>
      </c>
      <c r="U238" s="26"/>
    </row>
    <row r="239" s="19" customFormat="1">
      <c r="B239" s="23" t="s">
        <v>2819</v>
      </c>
      <c r="U239" s="26"/>
    </row>
    <row r="240" s="19" customFormat="1">
      <c r="B240" s="23" t="s">
        <v>2723</v>
      </c>
      <c r="U240" s="26"/>
    </row>
    <row r="241" s="19" customFormat="1">
      <c r="B241" s="23" t="s">
        <v>2933</v>
      </c>
      <c r="U241" s="26"/>
    </row>
    <row r="242" s="19" customFormat="1">
      <c r="B242" s="23" t="s">
        <v>2805</v>
      </c>
      <c r="U242" s="26"/>
    </row>
    <row r="243" s="19" customFormat="1">
      <c r="B243" s="23" t="s">
        <v>2934</v>
      </c>
      <c r="U243" s="26"/>
    </row>
    <row r="244" s="19" customFormat="1">
      <c r="B244" s="23" t="s">
        <v>2920</v>
      </c>
      <c r="U244" s="26"/>
    </row>
    <row r="245" s="19" customFormat="1">
      <c r="B245" s="23" t="s">
        <v>2935</v>
      </c>
      <c r="U245" s="26"/>
    </row>
    <row r="246" s="19" customFormat="1">
      <c r="B246" s="23" t="s">
        <v>2809</v>
      </c>
      <c r="U246" s="26"/>
    </row>
    <row r="247" s="19" customFormat="1">
      <c r="B247" s="23" t="s">
        <v>2810</v>
      </c>
      <c r="U247" s="26"/>
    </row>
    <row r="248" s="19" customFormat="1">
      <c r="B248" s="23" t="s">
        <v>2811</v>
      </c>
      <c r="U248" s="26"/>
    </row>
    <row r="249" s="19" customFormat="1">
      <c r="B249" s="23" t="s">
        <v>2812</v>
      </c>
      <c r="U249" s="26"/>
    </row>
    <row r="250" s="19" customFormat="1">
      <c r="B250" s="23" t="s">
        <v>2936</v>
      </c>
      <c r="U250" s="26"/>
    </row>
    <row r="251" s="19" customFormat="1">
      <c r="B251" s="23" t="s">
        <v>2939</v>
      </c>
      <c r="U251" s="26"/>
    </row>
    <row r="252" s="19" customFormat="1">
      <c r="B252" s="23" t="s">
        <v>2938</v>
      </c>
      <c r="U252" s="26"/>
    </row>
    <row r="253" s="19" customFormat="1">
      <c r="B253" s="23" t="s">
        <v>2927</v>
      </c>
      <c r="U253" s="26"/>
    </row>
    <row r="254" s="19" customFormat="1">
      <c r="B254" s="23" t="s">
        <v>2932</v>
      </c>
      <c r="U254" s="26"/>
    </row>
    <row r="255" s="19" customFormat="1">
      <c r="B255" s="23" t="s">
        <v>2818</v>
      </c>
      <c r="U255" s="26"/>
    </row>
    <row r="256" s="19" customFormat="1">
      <c r="B256" s="23" t="s">
        <v>2721</v>
      </c>
      <c r="U256" s="26"/>
    </row>
    <row r="257" s="19" customFormat="1">
      <c r="B257" s="23" t="s">
        <v>2731</v>
      </c>
      <c r="U257" s="26"/>
    </row>
    <row r="258" s="19" customFormat="1">
      <c r="B258" s="23" t="s">
        <v>2833</v>
      </c>
      <c r="U258" s="26"/>
    </row>
    <row r="259" s="19" customFormat="1">
      <c r="B259" s="23" t="s">
        <v>2723</v>
      </c>
      <c r="U259" s="26"/>
    </row>
    <row r="260" s="19" customFormat="1">
      <c r="B260" s="23" t="s">
        <v>2940</v>
      </c>
      <c r="U260" s="26"/>
    </row>
    <row r="261" s="19" customFormat="1">
      <c r="B261" s="23" t="s">
        <v>2941</v>
      </c>
      <c r="U261" s="26"/>
    </row>
    <row r="262" s="19" customFormat="1">
      <c r="B262" s="23" t="s">
        <v>2819</v>
      </c>
      <c r="U262" s="26"/>
    </row>
    <row r="263" s="19" customFormat="1">
      <c r="B263" s="23" t="s">
        <v>2723</v>
      </c>
      <c r="U263" s="26"/>
    </row>
    <row r="264" s="19" customFormat="1">
      <c r="B264" s="23" t="s">
        <v>2942</v>
      </c>
      <c r="U264" s="26"/>
    </row>
    <row r="265" s="19" customFormat="1">
      <c r="B265" s="23" t="s">
        <v>2943</v>
      </c>
      <c r="U265" s="26"/>
    </row>
    <row r="266" s="19" customFormat="1">
      <c r="B266" s="23" t="s">
        <v>2944</v>
      </c>
      <c r="U266" s="26"/>
    </row>
    <row r="267" s="19" customFormat="1">
      <c r="B267" s="23" t="s">
        <v>2945</v>
      </c>
      <c r="U267" s="26"/>
    </row>
    <row r="268" s="19" customFormat="1">
      <c r="B268" s="23" t="s">
        <v>2819</v>
      </c>
      <c r="U268" s="26"/>
    </row>
    <row r="269" s="19" customFormat="1">
      <c r="B269" s="23" t="s">
        <v>2723</v>
      </c>
      <c r="U269" s="26"/>
    </row>
    <row r="270" s="19" customFormat="1">
      <c r="B270" s="23" t="s">
        <v>2946</v>
      </c>
      <c r="U270" s="26"/>
    </row>
    <row r="271" s="19" customFormat="1">
      <c r="B271" s="23" t="s">
        <v>2947</v>
      </c>
      <c r="U271" s="26"/>
    </row>
    <row r="272" s="19" customFormat="1">
      <c r="B272" s="23" t="s">
        <v>2819</v>
      </c>
      <c r="U272" s="26"/>
    </row>
    <row r="273" s="19" customFormat="1">
      <c r="B273" s="23" t="s">
        <v>2723</v>
      </c>
      <c r="U273" s="26"/>
    </row>
    <row r="274" s="19" customFormat="1">
      <c r="B274" s="23" t="s">
        <v>2948</v>
      </c>
      <c r="U274" s="26"/>
    </row>
    <row r="275" s="19" customFormat="1">
      <c r="B275" s="23" t="s">
        <v>2949</v>
      </c>
      <c r="U275" s="26"/>
    </row>
    <row r="276" s="19" customFormat="1">
      <c r="B276" s="23" t="s">
        <v>2950</v>
      </c>
      <c r="U276" s="26"/>
    </row>
    <row r="277" s="19" customFormat="1">
      <c r="B277" s="23" t="s">
        <v>2951</v>
      </c>
      <c r="U277" s="26"/>
    </row>
    <row r="278" s="19" customFormat="1">
      <c r="B278" s="23" t="s">
        <v>2819</v>
      </c>
      <c r="U278" s="26"/>
    </row>
    <row r="279" s="19" customFormat="1">
      <c r="B279" s="23" t="s">
        <v>2723</v>
      </c>
      <c r="U279" s="26"/>
    </row>
    <row r="280" s="19" customFormat="1">
      <c r="B280" s="23" t="s">
        <v>2952</v>
      </c>
      <c r="U280" s="26"/>
    </row>
    <row r="281" s="19" customFormat="1">
      <c r="B281" s="23" t="s">
        <v>2953</v>
      </c>
      <c r="U281" s="26"/>
    </row>
    <row r="282" s="19" customFormat="1">
      <c r="B282" s="23" t="s">
        <v>2954</v>
      </c>
      <c r="U282" s="26"/>
    </row>
    <row r="283" s="19" customFormat="1">
      <c r="B283" s="23" t="s">
        <v>2955</v>
      </c>
      <c r="U283" s="26"/>
    </row>
    <row r="284" s="19" customFormat="1">
      <c r="B284" s="23" t="s">
        <v>2721</v>
      </c>
      <c r="U284" s="26"/>
    </row>
    <row r="285" s="19" customFormat="1">
      <c r="B285" s="23" t="s">
        <v>2731</v>
      </c>
      <c r="U285" s="26"/>
    </row>
    <row r="286" s="19" customFormat="1">
      <c r="B286" s="23" t="s">
        <v>2837</v>
      </c>
      <c r="U286" s="26"/>
    </row>
    <row r="287" s="19" customFormat="1">
      <c r="B287" s="23" t="s">
        <v>2723</v>
      </c>
      <c r="U287" s="26"/>
    </row>
    <row r="288" s="19" customFormat="1">
      <c r="B288" s="23" t="s">
        <v>2838</v>
      </c>
      <c r="U288" s="26"/>
    </row>
    <row r="289" s="19" customFormat="1">
      <c r="B289" s="23" t="s">
        <v>2956</v>
      </c>
      <c r="U289" s="26"/>
    </row>
    <row r="290" s="19" customFormat="1">
      <c r="B290" s="23" t="s">
        <v>2819</v>
      </c>
      <c r="U290" s="26"/>
    </row>
    <row r="291" s="19" customFormat="1">
      <c r="B291" s="23" t="s">
        <v>2723</v>
      </c>
      <c r="U291" s="26"/>
    </row>
    <row r="292" s="19" customFormat="1">
      <c r="B292" s="23" t="s">
        <v>2957</v>
      </c>
      <c r="U292" s="26"/>
    </row>
    <row r="293" s="19" customFormat="1">
      <c r="B293" s="23" t="s">
        <v>2958</v>
      </c>
      <c r="U293" s="26"/>
    </row>
    <row r="294" s="19" customFormat="1">
      <c r="B294" s="23" t="s">
        <v>2819</v>
      </c>
      <c r="U294" s="26"/>
    </row>
    <row r="295" s="19" customFormat="1">
      <c r="B295" s="23" t="s">
        <v>2723</v>
      </c>
      <c r="U295" s="26"/>
    </row>
    <row r="296" s="19" customFormat="1">
      <c r="B296" s="23" t="s">
        <v>2957</v>
      </c>
      <c r="U296" s="26"/>
    </row>
    <row r="297" s="19" customFormat="1">
      <c r="B297" s="23" t="s">
        <v>2959</v>
      </c>
      <c r="U297" s="26"/>
    </row>
    <row r="298" s="19" customFormat="1">
      <c r="B298" s="23" t="s">
        <v>2721</v>
      </c>
      <c r="U298" s="26"/>
    </row>
    <row r="299" s="19" customFormat="1">
      <c r="B299" s="23" t="s">
        <v>2846</v>
      </c>
      <c r="U299" s="26"/>
    </row>
    <row r="300" s="19" customFormat="1">
      <c r="B300" s="23" t="s">
        <v>2960</v>
      </c>
      <c r="U300" s="26"/>
    </row>
    <row r="301" s="19" customFormat="1">
      <c r="B301" s="23" t="s">
        <v>2688</v>
      </c>
      <c r="U301" s="26"/>
    </row>
    <row r="302" s="19" customFormat="1">
      <c r="B302" s="23" t="s">
        <v>2689</v>
      </c>
      <c r="U302" s="26"/>
    </row>
    <row r="303" s="19" customFormat="1">
      <c r="B303" s="23" t="s">
        <v>2961</v>
      </c>
      <c r="U303" s="26"/>
    </row>
    <row r="304" s="19" customFormat="1">
      <c r="B304" s="23" t="s">
        <v>2962</v>
      </c>
      <c r="U304" s="26"/>
    </row>
    <row r="305" s="19" customFormat="1">
      <c r="B305" s="23" t="s">
        <v>2692</v>
      </c>
      <c r="U305" s="26"/>
    </row>
    <row r="306" s="19" customFormat="1">
      <c r="B306" s="23" t="s">
        <v>2963</v>
      </c>
      <c r="U306" s="26"/>
    </row>
    <row r="307" s="19" customFormat="1">
      <c r="B307" s="23" t="s">
        <v>2694</v>
      </c>
      <c r="U307" s="26"/>
    </row>
    <row r="308" s="19" customFormat="1">
      <c r="B308" s="23" t="s">
        <v>2695</v>
      </c>
      <c r="U308" s="26"/>
    </row>
    <row r="309" s="19" customFormat="1">
      <c r="B309" s="23" t="s">
        <v>2696</v>
      </c>
      <c r="U309" s="26"/>
    </row>
    <row r="310" s="19" customFormat="1">
      <c r="B310" s="23" t="s">
        <v>2697</v>
      </c>
      <c r="U310" s="26"/>
    </row>
    <row r="311" s="19" customFormat="1">
      <c r="B311" s="23" t="s">
        <v>2964</v>
      </c>
      <c r="U311" s="26"/>
    </row>
    <row r="312" s="19" customFormat="1">
      <c r="B312" s="23" t="s">
        <v>2965</v>
      </c>
      <c r="U312" s="26"/>
    </row>
    <row r="313" s="19" customFormat="1">
      <c r="B313" s="23" t="s">
        <v>2966</v>
      </c>
      <c r="U313" s="26"/>
    </row>
    <row r="314" s="19" customFormat="1">
      <c r="B314" s="23" t="s">
        <v>2859</v>
      </c>
      <c r="U314" s="26"/>
    </row>
    <row r="315" s="19" customFormat="1">
      <c r="B315" s="23" t="s">
        <v>2700</v>
      </c>
      <c r="U315" s="26"/>
    </row>
    <row r="316" s="19" customFormat="1">
      <c r="B316" s="23" t="s">
        <v>2701</v>
      </c>
      <c r="U316" s="26"/>
    </row>
    <row r="317" s="19" customFormat="1">
      <c r="B317" s="23" t="s">
        <v>2967</v>
      </c>
      <c r="U317" s="26"/>
    </row>
    <row r="318" s="19" customFormat="1">
      <c r="B318" s="23" t="s">
        <v>2968</v>
      </c>
      <c r="U318" s="26"/>
    </row>
    <row r="319" s="19" customFormat="1">
      <c r="B319" s="23" t="s">
        <v>2704</v>
      </c>
      <c r="U319" s="26"/>
    </row>
    <row r="320" s="19" customFormat="1">
      <c r="B320" s="23" t="s">
        <v>2705</v>
      </c>
      <c r="U320" s="26"/>
    </row>
    <row r="321" s="19" customFormat="1">
      <c r="B321" s="23" t="s">
        <v>2862</v>
      </c>
      <c r="U321" s="26"/>
    </row>
    <row r="322" s="19" customFormat="1">
      <c r="B322" s="23" t="s">
        <v>2863</v>
      </c>
      <c r="U322" s="26"/>
    </row>
    <row r="323" s="19" customFormat="1">
      <c r="B323" s="23" t="s">
        <v>2969</v>
      </c>
      <c r="U323" s="26"/>
    </row>
    <row r="324" s="19" customFormat="1">
      <c r="B324" s="23" t="s">
        <v>2708</v>
      </c>
      <c r="U324" s="26"/>
    </row>
    <row r="325" s="19" customFormat="1">
      <c r="B325" s="23" t="s">
        <v>2709</v>
      </c>
      <c r="U325" s="26"/>
    </row>
    <row r="326" s="19" customFormat="1">
      <c r="B326" s="23" t="s">
        <v>2710</v>
      </c>
      <c r="U326" s="26"/>
    </row>
    <row r="327" s="19" customFormat="1">
      <c r="B327" s="23" t="s">
        <v>2865</v>
      </c>
      <c r="U327" s="26"/>
    </row>
    <row r="328" s="19" customFormat="1">
      <c r="B328" s="23" t="s">
        <v>2970</v>
      </c>
      <c r="U328" s="26"/>
    </row>
    <row r="329" s="19" customFormat="1">
      <c r="B329" s="23" t="s">
        <v>2713</v>
      </c>
      <c r="U329" s="26"/>
    </row>
    <row r="330" s="19" customFormat="1">
      <c r="B330" s="23" t="s">
        <v>2971</v>
      </c>
      <c r="U330" s="26"/>
    </row>
    <row r="331" s="19" customFormat="1">
      <c r="B331" s="23" t="s">
        <v>2715</v>
      </c>
      <c r="U331" s="26"/>
    </row>
    <row r="332" s="19" customFormat="1">
      <c r="B332" s="23" t="s">
        <v>2866</v>
      </c>
      <c r="U332" s="26"/>
    </row>
    <row r="333" s="19" customFormat="1">
      <c r="B333" s="23" t="s">
        <v>2717</v>
      </c>
      <c r="U333" s="26"/>
    </row>
    <row r="334" s="19" customFormat="1">
      <c r="B334" s="23" t="s">
        <v>2718</v>
      </c>
      <c r="U334" s="26"/>
    </row>
    <row r="335" s="19" customFormat="1">
      <c r="B335" s="23" t="s">
        <v>2719</v>
      </c>
      <c r="U335" s="26"/>
    </row>
    <row r="336" s="19" customFormat="1">
      <c r="B336" s="23" t="s">
        <v>2720</v>
      </c>
      <c r="U336" s="26"/>
    </row>
    <row r="337" s="19" customFormat="1">
      <c r="B337" s="23" t="s">
        <v>2721</v>
      </c>
      <c r="U337" s="26"/>
    </row>
    <row r="338" s="19" customFormat="1">
      <c r="B338" s="23" t="s">
        <v>2696</v>
      </c>
      <c r="U338" s="26"/>
    </row>
    <row r="339" s="19" customFormat="1">
      <c r="B339" s="23" t="s">
        <v>2722</v>
      </c>
      <c r="U339" s="26"/>
    </row>
    <row r="340" s="19" customFormat="1">
      <c r="B340" s="23" t="s">
        <v>2723</v>
      </c>
      <c r="U340" s="26"/>
    </row>
    <row r="341" s="19" customFormat="1">
      <c r="B341" s="23" t="s">
        <v>2972</v>
      </c>
      <c r="U341" s="26"/>
    </row>
    <row r="342" s="19" customFormat="1">
      <c r="B342" s="23" t="s">
        <v>2973</v>
      </c>
      <c r="U342" s="26"/>
    </row>
    <row r="343" s="19" customFormat="1">
      <c r="B343" s="23" t="s">
        <v>2819</v>
      </c>
      <c r="U343" s="26"/>
    </row>
    <row r="344" s="19" customFormat="1">
      <c r="B344" s="23" t="s">
        <v>2723</v>
      </c>
      <c r="U344" s="26"/>
    </row>
    <row r="345" s="19" customFormat="1">
      <c r="B345" s="23" t="s">
        <v>2724</v>
      </c>
      <c r="U345" s="26"/>
    </row>
    <row r="346" s="19" customFormat="1">
      <c r="B346" s="23" t="s">
        <v>2974</v>
      </c>
      <c r="U346" s="26"/>
    </row>
    <row r="347" s="19" customFormat="1">
      <c r="B347" s="23" t="s">
        <v>2975</v>
      </c>
      <c r="U347" s="26"/>
    </row>
    <row r="348" s="19" customFormat="1">
      <c r="B348" s="23" t="s">
        <v>2870</v>
      </c>
      <c r="U348" s="26"/>
    </row>
    <row r="349" s="19" customFormat="1">
      <c r="B349" s="23" t="s">
        <v>2976</v>
      </c>
      <c r="U349" s="26"/>
    </row>
    <row r="350" s="19" customFormat="1">
      <c r="B350" s="23" t="s">
        <v>2977</v>
      </c>
      <c r="U350" s="26"/>
    </row>
    <row r="351" s="19" customFormat="1">
      <c r="B351" s="23" t="s">
        <v>2721</v>
      </c>
      <c r="U351" s="26"/>
    </row>
    <row r="352" s="19" customFormat="1">
      <c r="B352" s="23" t="s">
        <v>2731</v>
      </c>
      <c r="U352" s="26"/>
    </row>
    <row r="353" s="19" customFormat="1">
      <c r="B353" s="23" t="s">
        <v>2732</v>
      </c>
      <c r="U353" s="26"/>
    </row>
    <row r="354" s="19" customFormat="1">
      <c r="B354" s="23" t="s">
        <v>2733</v>
      </c>
      <c r="U354" s="26"/>
    </row>
    <row r="355" s="19" customFormat="1">
      <c r="B355" s="23" t="s">
        <v>2734</v>
      </c>
      <c r="U355" s="26"/>
    </row>
    <row r="356" s="19" customFormat="1">
      <c r="B356" s="23" t="s">
        <v>2735</v>
      </c>
      <c r="U356" s="26"/>
    </row>
    <row r="357" s="19" customFormat="1">
      <c r="B357" s="23" t="s">
        <v>2978</v>
      </c>
      <c r="U357" s="26"/>
    </row>
    <row r="358" s="19" customFormat="1">
      <c r="B358" s="23" t="s">
        <v>2737</v>
      </c>
      <c r="U358" s="26"/>
    </row>
    <row r="359" s="19" customFormat="1">
      <c r="B359" s="23" t="s">
        <v>2738</v>
      </c>
      <c r="U359" s="26"/>
    </row>
    <row r="360" s="19" customFormat="1">
      <c r="B360" s="23" t="s">
        <v>2739</v>
      </c>
      <c r="U360" s="26"/>
    </row>
    <row r="361" s="19" customFormat="1">
      <c r="B361" s="23" t="s">
        <v>2979</v>
      </c>
      <c r="U361" s="26"/>
    </row>
    <row r="362" s="19" customFormat="1">
      <c r="B362" s="23" t="s">
        <v>2980</v>
      </c>
      <c r="U362" s="26"/>
    </row>
    <row r="363" s="19" customFormat="1">
      <c r="B363" s="23" t="s">
        <v>2743</v>
      </c>
      <c r="U363" s="26"/>
    </row>
    <row r="364" s="19" customFormat="1">
      <c r="B364" s="23" t="s">
        <v>2744</v>
      </c>
      <c r="U364" s="26"/>
    </row>
    <row r="365" s="19" customFormat="1">
      <c r="B365" s="23" t="s">
        <v>2874</v>
      </c>
      <c r="U365" s="26"/>
    </row>
    <row r="366" s="19" customFormat="1">
      <c r="B366" s="23" t="s">
        <v>2981</v>
      </c>
      <c r="U366" s="26"/>
    </row>
    <row r="367" s="19" customFormat="1">
      <c r="B367" s="23" t="s">
        <v>2982</v>
      </c>
      <c r="U367" s="26"/>
    </row>
    <row r="368" s="19" customFormat="1">
      <c r="B368" s="23" t="s">
        <v>2983</v>
      </c>
      <c r="U368" s="26"/>
    </row>
    <row r="369" s="19" customFormat="1">
      <c r="B369" s="23" t="s">
        <v>2984</v>
      </c>
      <c r="U369" s="26"/>
    </row>
    <row r="370" s="19" customFormat="1">
      <c r="B370" s="23" t="s">
        <v>2985</v>
      </c>
      <c r="U370" s="26"/>
    </row>
    <row r="371" s="19" customFormat="1">
      <c r="B371" s="23" t="s">
        <v>2986</v>
      </c>
      <c r="U371" s="26"/>
    </row>
    <row r="372" s="19" customFormat="1">
      <c r="B372" s="23" t="s">
        <v>2987</v>
      </c>
      <c r="U372" s="26"/>
    </row>
    <row r="373" s="19" customFormat="1">
      <c r="B373" s="23" t="s">
        <v>2988</v>
      </c>
      <c r="U373" s="26"/>
    </row>
    <row r="374" s="19" customFormat="1">
      <c r="B374" s="23" t="s">
        <v>2989</v>
      </c>
      <c r="U374" s="26"/>
    </row>
    <row r="375" s="19" customFormat="1">
      <c r="B375" s="23" t="s">
        <v>2990</v>
      </c>
      <c r="U375" s="26"/>
    </row>
    <row r="376" s="19" customFormat="1">
      <c r="B376" s="23" t="s">
        <v>2991</v>
      </c>
      <c r="U376" s="26"/>
    </row>
    <row r="377" s="19" customFormat="1">
      <c r="B377" s="23" t="s">
        <v>2696</v>
      </c>
      <c r="U377" s="26"/>
    </row>
    <row r="378" s="19" customFormat="1">
      <c r="B378" s="23" t="s">
        <v>2760</v>
      </c>
      <c r="U378" s="26"/>
    </row>
    <row r="379" s="19" customFormat="1">
      <c r="B379" s="23" t="s">
        <v>2761</v>
      </c>
      <c r="U379" s="26"/>
    </row>
    <row r="380" s="19" customFormat="1">
      <c r="B380" s="23" t="s">
        <v>2762</v>
      </c>
      <c r="U380" s="26"/>
    </row>
    <row r="381" s="19" customFormat="1">
      <c r="B381" s="23" t="s">
        <v>2763</v>
      </c>
      <c r="U381" s="26"/>
    </row>
    <row r="382" s="19" customFormat="1">
      <c r="B382" s="23" t="s">
        <v>2764</v>
      </c>
      <c r="U382" s="26"/>
    </row>
    <row r="383" s="19" customFormat="1">
      <c r="B383" s="23" t="s">
        <v>2765</v>
      </c>
      <c r="U383" s="26"/>
    </row>
    <row r="384" s="19" customFormat="1">
      <c r="B384" s="23" t="s">
        <v>2992</v>
      </c>
      <c r="U384" s="26"/>
    </row>
    <row r="385" s="19" customFormat="1">
      <c r="B385" s="23" t="s">
        <v>2993</v>
      </c>
      <c r="U385" s="26"/>
    </row>
    <row r="386" s="19" customFormat="1">
      <c r="B386" s="23" t="s">
        <v>2994</v>
      </c>
      <c r="U386" s="26"/>
    </row>
    <row r="387" s="19" customFormat="1">
      <c r="B387" s="23" t="s">
        <v>2900</v>
      </c>
      <c r="U387" s="26"/>
    </row>
    <row r="388" s="19" customFormat="1">
      <c r="B388" s="23" t="s">
        <v>2772</v>
      </c>
      <c r="U388" s="26"/>
    </row>
    <row r="389" s="19" customFormat="1">
      <c r="B389" s="23" t="s">
        <v>2901</v>
      </c>
      <c r="U389" s="26"/>
    </row>
    <row r="390" s="19" customFormat="1">
      <c r="B390" s="23" t="s">
        <v>2774</v>
      </c>
      <c r="U390" s="26"/>
    </row>
    <row r="391" s="19" customFormat="1">
      <c r="B391" s="23" t="s">
        <v>2891</v>
      </c>
      <c r="U391" s="26"/>
    </row>
    <row r="392" s="19" customFormat="1">
      <c r="B392" s="23" t="s">
        <v>2995</v>
      </c>
      <c r="U392" s="26"/>
    </row>
    <row r="393" s="19" customFormat="1">
      <c r="B393" s="23" t="s">
        <v>2777</v>
      </c>
      <c r="U393" s="26"/>
    </row>
    <row r="394" s="19" customFormat="1">
      <c r="B394" s="23" t="s">
        <v>2892</v>
      </c>
      <c r="U394" s="26"/>
    </row>
    <row r="395" s="19" customFormat="1">
      <c r="B395" s="23" t="s">
        <v>2996</v>
      </c>
      <c r="U395" s="26"/>
    </row>
    <row r="396" s="19" customFormat="1">
      <c r="B396" s="23" t="s">
        <v>2997</v>
      </c>
      <c r="U396" s="26"/>
    </row>
    <row r="397" s="19" customFormat="1">
      <c r="B397" s="23" t="s">
        <v>2784</v>
      </c>
      <c r="U397" s="26"/>
    </row>
    <row r="398" s="19" customFormat="1">
      <c r="B398" s="23" t="s">
        <v>2763</v>
      </c>
      <c r="U398" s="26"/>
    </row>
    <row r="399" s="19" customFormat="1">
      <c r="B399" s="23" t="s">
        <v>2895</v>
      </c>
      <c r="U399" s="26"/>
    </row>
    <row r="400" s="19" customFormat="1">
      <c r="B400" s="23" t="s">
        <v>2896</v>
      </c>
      <c r="U400" s="26"/>
    </row>
    <row r="401" s="19" customFormat="1">
      <c r="B401" s="23" t="s">
        <v>2765</v>
      </c>
      <c r="U401" s="26"/>
    </row>
    <row r="402" s="19" customFormat="1">
      <c r="B402" s="23" t="s">
        <v>2998</v>
      </c>
      <c r="U402" s="26"/>
    </row>
    <row r="403" s="19" customFormat="1">
      <c r="B403" s="23" t="s">
        <v>2999</v>
      </c>
      <c r="U403" s="26"/>
    </row>
    <row r="404" s="19" customFormat="1">
      <c r="B404" s="23" t="s">
        <v>3000</v>
      </c>
      <c r="U404" s="26"/>
    </row>
    <row r="405" s="19" customFormat="1">
      <c r="B405" s="23" t="s">
        <v>2900</v>
      </c>
      <c r="U405" s="26"/>
    </row>
    <row r="406" s="19" customFormat="1">
      <c r="B406" s="23" t="s">
        <v>2772</v>
      </c>
      <c r="U406" s="26"/>
    </row>
    <row r="407" s="19" customFormat="1">
      <c r="B407" s="23" t="s">
        <v>2901</v>
      </c>
      <c r="U407" s="26"/>
    </row>
    <row r="408" s="19" customFormat="1">
      <c r="B408" s="23" t="s">
        <v>2774</v>
      </c>
      <c r="U408" s="26"/>
    </row>
    <row r="409" s="19" customFormat="1">
      <c r="B409" s="23" t="s">
        <v>2891</v>
      </c>
      <c r="U409" s="26"/>
    </row>
    <row r="410" s="19" customFormat="1">
      <c r="B410" s="23" t="s">
        <v>2995</v>
      </c>
      <c r="U410" s="26"/>
    </row>
    <row r="411" s="19" customFormat="1">
      <c r="B411" s="23" t="s">
        <v>2777</v>
      </c>
      <c r="U411" s="26"/>
    </row>
    <row r="412" s="19" customFormat="1">
      <c r="B412" s="23" t="s">
        <v>2892</v>
      </c>
      <c r="U412" s="26"/>
    </row>
    <row r="413" s="19" customFormat="1">
      <c r="B413" s="23" t="s">
        <v>2996</v>
      </c>
      <c r="U413" s="26"/>
    </row>
    <row r="414" s="19" customFormat="1">
      <c r="B414" s="23" t="s">
        <v>2894</v>
      </c>
      <c r="U414" s="26"/>
    </row>
    <row r="415" s="19" customFormat="1">
      <c r="B415" s="23" t="s">
        <v>2784</v>
      </c>
      <c r="U415" s="26"/>
    </row>
    <row r="416" s="19" customFormat="1">
      <c r="B416" s="23" t="s">
        <v>2763</v>
      </c>
      <c r="U416" s="26"/>
    </row>
    <row r="417" s="19" customFormat="1">
      <c r="B417" s="23" t="s">
        <v>2895</v>
      </c>
      <c r="U417" s="26"/>
    </row>
    <row r="418" s="19" customFormat="1">
      <c r="B418" s="23" t="s">
        <v>3001</v>
      </c>
      <c r="U418" s="26"/>
    </row>
    <row r="419" s="19" customFormat="1">
      <c r="B419" s="23" t="s">
        <v>2765</v>
      </c>
      <c r="U419" s="26"/>
    </row>
    <row r="420" s="19" customFormat="1">
      <c r="B420" s="23" t="s">
        <v>3002</v>
      </c>
      <c r="U420" s="26"/>
    </row>
    <row r="421" s="19" customFormat="1">
      <c r="B421" s="23" t="s">
        <v>3003</v>
      </c>
      <c r="U421" s="26"/>
    </row>
    <row r="422" s="19" customFormat="1">
      <c r="B422" s="23" t="s">
        <v>2900</v>
      </c>
      <c r="U422" s="26"/>
    </row>
    <row r="423" s="19" customFormat="1">
      <c r="B423" s="23" t="s">
        <v>2772</v>
      </c>
      <c r="U423" s="26"/>
    </row>
    <row r="424" s="19" customFormat="1">
      <c r="B424" s="23" t="s">
        <v>2901</v>
      </c>
      <c r="U424" s="26"/>
    </row>
    <row r="425" s="19" customFormat="1">
      <c r="B425" s="23" t="s">
        <v>2774</v>
      </c>
      <c r="U425" s="26"/>
    </row>
    <row r="426" s="19" customFormat="1">
      <c r="B426" s="23" t="s">
        <v>2891</v>
      </c>
      <c r="U426" s="26"/>
    </row>
    <row r="427" s="19" customFormat="1">
      <c r="B427" s="23" t="s">
        <v>2995</v>
      </c>
      <c r="U427" s="26"/>
    </row>
    <row r="428" s="19" customFormat="1">
      <c r="B428" s="23" t="s">
        <v>2777</v>
      </c>
      <c r="U428" s="26"/>
    </row>
    <row r="429" s="19" customFormat="1">
      <c r="B429" s="23" t="s">
        <v>2892</v>
      </c>
      <c r="U429" s="26"/>
    </row>
    <row r="430" s="19" customFormat="1">
      <c r="B430" s="23" t="s">
        <v>3004</v>
      </c>
      <c r="U430" s="26"/>
    </row>
    <row r="431" s="19" customFormat="1">
      <c r="B431" s="23" t="s">
        <v>3005</v>
      </c>
      <c r="U431" s="26"/>
    </row>
    <row r="432" s="19" customFormat="1">
      <c r="B432" s="23" t="s">
        <v>2784</v>
      </c>
      <c r="U432" s="26"/>
    </row>
    <row r="433" s="19" customFormat="1">
      <c r="B433" s="23" t="s">
        <v>2763</v>
      </c>
      <c r="U433" s="26"/>
    </row>
    <row r="434" s="19" customFormat="1">
      <c r="B434" s="23" t="s">
        <v>2895</v>
      </c>
      <c r="U434" s="26"/>
    </row>
    <row r="435" s="19" customFormat="1">
      <c r="B435" s="23" t="s">
        <v>3006</v>
      </c>
      <c r="U435" s="26"/>
    </row>
    <row r="436" s="19" customFormat="1">
      <c r="B436" s="23" t="s">
        <v>2765</v>
      </c>
      <c r="U436" s="26"/>
    </row>
    <row r="437" s="19" customFormat="1">
      <c r="B437" s="23" t="s">
        <v>3007</v>
      </c>
      <c r="U437" s="26"/>
    </row>
    <row r="438" s="19" customFormat="1">
      <c r="B438" s="23" t="s">
        <v>3008</v>
      </c>
      <c r="U438" s="26"/>
    </row>
    <row r="439" s="19" customFormat="1">
      <c r="B439" s="23" t="s">
        <v>3009</v>
      </c>
      <c r="U439" s="26"/>
    </row>
    <row r="440" s="19" customFormat="1">
      <c r="B440" s="23" t="s">
        <v>2772</v>
      </c>
      <c r="U440" s="26"/>
    </row>
    <row r="441" s="19" customFormat="1">
      <c r="B441" s="23" t="s">
        <v>2901</v>
      </c>
      <c r="U441" s="26"/>
    </row>
    <row r="442" s="19" customFormat="1">
      <c r="B442" s="23" t="s">
        <v>2774</v>
      </c>
      <c r="U442" s="26"/>
    </row>
    <row r="443" s="19" customFormat="1">
      <c r="B443" s="23" t="s">
        <v>2891</v>
      </c>
      <c r="U443" s="26"/>
    </row>
    <row r="444" s="19" customFormat="1">
      <c r="B444" s="23" t="s">
        <v>2776</v>
      </c>
      <c r="U444" s="26"/>
    </row>
    <row r="445" s="19" customFormat="1">
      <c r="B445" s="23" t="s">
        <v>2777</v>
      </c>
      <c r="U445" s="26"/>
    </row>
    <row r="446" s="19" customFormat="1">
      <c r="B446" s="23" t="s">
        <v>2892</v>
      </c>
      <c r="U446" s="26"/>
    </row>
    <row r="447" s="19" customFormat="1">
      <c r="B447" s="23" t="s">
        <v>3010</v>
      </c>
      <c r="U447" s="26"/>
    </row>
    <row r="448" s="19" customFormat="1">
      <c r="B448" s="23" t="s">
        <v>2903</v>
      </c>
      <c r="U448" s="26"/>
    </row>
    <row r="449" s="19" customFormat="1">
      <c r="B449" s="23" t="s">
        <v>2784</v>
      </c>
      <c r="U449" s="26"/>
    </row>
    <row r="450" s="19" customFormat="1">
      <c r="B450" s="23" t="s">
        <v>2763</v>
      </c>
      <c r="U450" s="26"/>
    </row>
    <row r="451" s="19" customFormat="1">
      <c r="B451" s="23" t="s">
        <v>2895</v>
      </c>
      <c r="U451" s="26"/>
    </row>
    <row r="452" s="19" customFormat="1">
      <c r="B452" s="23" t="s">
        <v>3011</v>
      </c>
      <c r="U452" s="26"/>
    </row>
    <row r="453" s="19" customFormat="1">
      <c r="B453" s="23" t="s">
        <v>2765</v>
      </c>
      <c r="U453" s="26"/>
    </row>
    <row r="454" s="19" customFormat="1">
      <c r="B454" s="23" t="s">
        <v>3012</v>
      </c>
      <c r="U454" s="26"/>
    </row>
    <row r="455" s="19" customFormat="1">
      <c r="B455" s="23" t="s">
        <v>3013</v>
      </c>
      <c r="U455" s="26"/>
    </row>
    <row r="456" s="19" customFormat="1">
      <c r="B456" s="23" t="s">
        <v>3014</v>
      </c>
      <c r="U456" s="26"/>
    </row>
    <row r="457" s="19" customFormat="1">
      <c r="B457" s="23" t="s">
        <v>2900</v>
      </c>
      <c r="U457" s="26"/>
    </row>
    <row r="458" s="19" customFormat="1">
      <c r="B458" s="23" t="s">
        <v>2772</v>
      </c>
      <c r="U458" s="26"/>
    </row>
    <row r="459" s="19" customFormat="1">
      <c r="B459" s="23" t="s">
        <v>2901</v>
      </c>
      <c r="U459" s="26"/>
    </row>
    <row r="460" s="19" customFormat="1">
      <c r="B460" s="23" t="s">
        <v>2774</v>
      </c>
      <c r="U460" s="26"/>
    </row>
    <row r="461" s="19" customFormat="1">
      <c r="B461" s="23" t="s">
        <v>2891</v>
      </c>
      <c r="U461" s="26"/>
    </row>
    <row r="462" s="19" customFormat="1">
      <c r="B462" s="23" t="s">
        <v>2776</v>
      </c>
      <c r="U462" s="26"/>
    </row>
    <row r="463" s="19" customFormat="1">
      <c r="B463" s="23" t="s">
        <v>2777</v>
      </c>
      <c r="U463" s="26"/>
    </row>
    <row r="464" s="19" customFormat="1">
      <c r="B464" s="23" t="s">
        <v>2892</v>
      </c>
      <c r="U464" s="26"/>
    </row>
    <row r="465" s="19" customFormat="1">
      <c r="B465" s="23" t="s">
        <v>3015</v>
      </c>
      <c r="U465" s="26"/>
    </row>
    <row r="466" s="19" customFormat="1">
      <c r="B466" s="23" t="s">
        <v>2903</v>
      </c>
      <c r="U466" s="26"/>
    </row>
    <row r="467" s="19" customFormat="1">
      <c r="B467" s="23" t="s">
        <v>2784</v>
      </c>
      <c r="U467" s="26"/>
    </row>
    <row r="468" s="19" customFormat="1">
      <c r="B468" s="23" t="s">
        <v>2763</v>
      </c>
      <c r="U468" s="26"/>
    </row>
    <row r="469" s="19" customFormat="1">
      <c r="B469" s="23" t="s">
        <v>2895</v>
      </c>
      <c r="U469" s="26"/>
    </row>
    <row r="470" s="19" customFormat="1">
      <c r="B470" s="23" t="s">
        <v>3016</v>
      </c>
      <c r="U470" s="26"/>
    </row>
    <row r="471" s="19" customFormat="1">
      <c r="B471" s="23" t="s">
        <v>2765</v>
      </c>
      <c r="U471" s="26"/>
    </row>
    <row r="472" s="19" customFormat="1">
      <c r="B472" s="23" t="s">
        <v>3017</v>
      </c>
      <c r="U472" s="26"/>
    </row>
    <row r="473" s="19" customFormat="1">
      <c r="B473" s="23" t="s">
        <v>3018</v>
      </c>
      <c r="U473" s="26"/>
    </row>
    <row r="474" s="19" customFormat="1">
      <c r="B474" s="23" t="s">
        <v>2994</v>
      </c>
      <c r="U474" s="26"/>
    </row>
    <row r="475" s="19" customFormat="1">
      <c r="B475" s="23" t="s">
        <v>2900</v>
      </c>
      <c r="U475" s="26"/>
    </row>
    <row r="476" s="19" customFormat="1">
      <c r="B476" s="23" t="s">
        <v>2772</v>
      </c>
      <c r="U476" s="26"/>
    </row>
    <row r="477" s="19" customFormat="1">
      <c r="B477" s="23" t="s">
        <v>2773</v>
      </c>
      <c r="U477" s="26"/>
    </row>
    <row r="478" s="19" customFormat="1">
      <c r="B478" s="23" t="s">
        <v>2774</v>
      </c>
      <c r="U478" s="26"/>
    </row>
    <row r="479" s="19" customFormat="1">
      <c r="B479" s="23" t="s">
        <v>2891</v>
      </c>
      <c r="U479" s="26"/>
    </row>
    <row r="480" s="19" customFormat="1">
      <c r="B480" s="23" t="s">
        <v>2776</v>
      </c>
      <c r="U480" s="26"/>
    </row>
    <row r="481" s="19" customFormat="1">
      <c r="B481" s="23" t="s">
        <v>2777</v>
      </c>
      <c r="U481" s="26"/>
    </row>
    <row r="482" s="19" customFormat="1">
      <c r="B482" s="23" t="s">
        <v>2892</v>
      </c>
      <c r="U482" s="26"/>
    </row>
    <row r="483" s="19" customFormat="1">
      <c r="B483" s="23" t="s">
        <v>3019</v>
      </c>
      <c r="U483" s="26"/>
    </row>
    <row r="484" s="19" customFormat="1">
      <c r="B484" s="23" t="s">
        <v>3020</v>
      </c>
      <c r="U484" s="26"/>
    </row>
    <row r="485" s="19" customFormat="1">
      <c r="B485" s="23" t="s">
        <v>2784</v>
      </c>
      <c r="U485" s="26"/>
    </row>
    <row r="486" s="19" customFormat="1">
      <c r="B486" s="23" t="s">
        <v>2763</v>
      </c>
      <c r="U486" s="26"/>
    </row>
    <row r="487" s="19" customFormat="1">
      <c r="B487" s="23" t="s">
        <v>2785</v>
      </c>
      <c r="U487" s="26"/>
    </row>
    <row r="488" s="19" customFormat="1">
      <c r="B488" s="23" t="s">
        <v>2765</v>
      </c>
      <c r="U488" s="26"/>
    </row>
    <row r="489" s="19" customFormat="1">
      <c r="B489" s="23" t="s">
        <v>3021</v>
      </c>
      <c r="U489" s="26"/>
    </row>
    <row r="490" s="19" customFormat="1">
      <c r="B490" s="23" t="s">
        <v>3018</v>
      </c>
      <c r="U490" s="26"/>
    </row>
    <row r="491" s="19" customFormat="1">
      <c r="B491" s="23" t="s">
        <v>2994</v>
      </c>
      <c r="U491" s="26"/>
    </row>
    <row r="492" s="19" customFormat="1">
      <c r="B492" s="23" t="s">
        <v>3022</v>
      </c>
      <c r="U492" s="26"/>
    </row>
    <row r="493" s="19" customFormat="1">
      <c r="B493" s="23" t="s">
        <v>2772</v>
      </c>
      <c r="U493" s="26"/>
    </row>
    <row r="494" s="19" customFormat="1">
      <c r="B494" s="23" t="s">
        <v>2773</v>
      </c>
      <c r="U494" s="26"/>
    </row>
    <row r="495" s="19" customFormat="1">
      <c r="B495" s="23" t="s">
        <v>2774</v>
      </c>
      <c r="U495" s="26"/>
    </row>
    <row r="496" s="19" customFormat="1">
      <c r="B496" s="23" t="s">
        <v>2891</v>
      </c>
      <c r="U496" s="26"/>
    </row>
    <row r="497" s="19" customFormat="1">
      <c r="B497" s="23" t="s">
        <v>2776</v>
      </c>
      <c r="U497" s="26"/>
    </row>
    <row r="498" s="19" customFormat="1">
      <c r="B498" s="23" t="s">
        <v>2777</v>
      </c>
      <c r="U498" s="26"/>
    </row>
    <row r="499" s="19" customFormat="1">
      <c r="B499" s="23" t="s">
        <v>2892</v>
      </c>
      <c r="U499" s="26"/>
    </row>
    <row r="500" s="19" customFormat="1">
      <c r="B500" s="23" t="s">
        <v>3019</v>
      </c>
      <c r="U500" s="26"/>
    </row>
    <row r="501" s="19" customFormat="1">
      <c r="B501" s="23" t="s">
        <v>3023</v>
      </c>
      <c r="U501" s="26"/>
    </row>
    <row r="502" s="19" customFormat="1">
      <c r="B502" s="23" t="s">
        <v>2789</v>
      </c>
      <c r="U502" s="26"/>
    </row>
    <row r="503" s="19" customFormat="1">
      <c r="B503" s="23" t="s">
        <v>2790</v>
      </c>
      <c r="U503" s="26"/>
    </row>
    <row r="504" s="19" customFormat="1">
      <c r="B504" s="23" t="s">
        <v>2696</v>
      </c>
      <c r="U504" s="26"/>
    </row>
    <row r="505" s="19" customFormat="1">
      <c r="B505" s="23" t="s">
        <v>2905</v>
      </c>
      <c r="U505" s="26"/>
    </row>
    <row r="506" s="19" customFormat="1">
      <c r="B506" s="23" t="s">
        <v>2906</v>
      </c>
      <c r="U506" s="26"/>
    </row>
    <row r="507" s="19" customFormat="1">
      <c r="B507" s="23" t="s">
        <v>2907</v>
      </c>
      <c r="U507" s="26"/>
    </row>
    <row r="508" s="19" customFormat="1">
      <c r="B508" s="23" t="s">
        <v>2908</v>
      </c>
      <c r="U508" s="26"/>
    </row>
    <row r="509" s="19" customFormat="1">
      <c r="B509" s="23" t="s">
        <v>2909</v>
      </c>
      <c r="U509" s="26"/>
    </row>
    <row r="510" s="19" customFormat="1">
      <c r="B510" s="23" t="s">
        <v>3024</v>
      </c>
      <c r="U510" s="26"/>
    </row>
    <row r="511" s="19" customFormat="1">
      <c r="B511" s="23" t="s">
        <v>2911</v>
      </c>
      <c r="U511" s="26"/>
    </row>
    <row r="512" s="19" customFormat="1">
      <c r="B512" s="23" t="s">
        <v>2912</v>
      </c>
      <c r="U512" s="26"/>
    </row>
    <row r="513" s="19" customFormat="1">
      <c r="B513" s="23" t="s">
        <v>2913</v>
      </c>
      <c r="U513" s="26"/>
    </row>
    <row r="514" s="19" customFormat="1">
      <c r="B514" s="23" t="s">
        <v>3025</v>
      </c>
      <c r="U514" s="26"/>
    </row>
    <row r="515" s="19" customFormat="1">
      <c r="B515" s="23" t="s">
        <v>3026</v>
      </c>
      <c r="U515" s="26"/>
    </row>
    <row r="516" s="19" customFormat="1">
      <c r="B516" s="23" t="s">
        <v>3027</v>
      </c>
      <c r="U516" s="26"/>
    </row>
    <row r="517" s="19" customFormat="1">
      <c r="B517" s="23" t="s">
        <v>2917</v>
      </c>
      <c r="U517" s="26"/>
    </row>
    <row r="518" s="19" customFormat="1">
      <c r="B518" s="23" t="s">
        <v>2696</v>
      </c>
      <c r="U518" s="26"/>
    </row>
    <row r="519" s="19" customFormat="1">
      <c r="B519" s="23" t="s">
        <v>2800</v>
      </c>
      <c r="U519" s="26"/>
    </row>
    <row r="520" s="19" customFormat="1">
      <c r="B520" s="23" t="s">
        <v>2723</v>
      </c>
      <c r="U520" s="26"/>
    </row>
    <row r="521" s="19" customFormat="1">
      <c r="B521" s="23" t="s">
        <v>2801</v>
      </c>
      <c r="U521" s="26"/>
    </row>
    <row r="522" s="19" customFormat="1">
      <c r="B522" s="23" t="s">
        <v>3028</v>
      </c>
      <c r="U522" s="26"/>
    </row>
    <row r="523" s="19" customFormat="1">
      <c r="B523" s="23" t="s">
        <v>2721</v>
      </c>
      <c r="U523" s="26"/>
    </row>
    <row r="524" s="19" customFormat="1">
      <c r="B524" s="23" t="s">
        <v>2731</v>
      </c>
      <c r="U524" s="26"/>
    </row>
    <row r="525" s="19" customFormat="1">
      <c r="B525" s="23" t="s">
        <v>2803</v>
      </c>
      <c r="U525" s="26"/>
    </row>
    <row r="526" s="19" customFormat="1">
      <c r="B526" s="23" t="s">
        <v>2723</v>
      </c>
      <c r="U526" s="26"/>
    </row>
    <row r="527" s="19" customFormat="1">
      <c r="B527" s="23" t="s">
        <v>2919</v>
      </c>
      <c r="U527" s="26"/>
    </row>
    <row r="528" s="19" customFormat="1">
      <c r="B528" s="23" t="s">
        <v>2841</v>
      </c>
      <c r="U528" s="26"/>
    </row>
    <row r="529" s="19" customFormat="1">
      <c r="B529" s="23" t="s">
        <v>2806</v>
      </c>
      <c r="U529" s="26"/>
    </row>
    <row r="530" s="19" customFormat="1">
      <c r="B530" s="23" t="s">
        <v>2807</v>
      </c>
      <c r="U530" s="26"/>
    </row>
    <row r="531" s="19" customFormat="1">
      <c r="B531" s="23" t="s">
        <v>2921</v>
      </c>
      <c r="U531" s="26"/>
    </row>
    <row r="532" s="19" customFormat="1">
      <c r="B532" s="23" t="s">
        <v>2922</v>
      </c>
      <c r="U532" s="26"/>
    </row>
    <row r="533" s="19" customFormat="1">
      <c r="B533" s="23" t="s">
        <v>2810</v>
      </c>
      <c r="U533" s="26"/>
    </row>
    <row r="534" s="19" customFormat="1">
      <c r="B534" s="23" t="s">
        <v>2923</v>
      </c>
      <c r="U534" s="26"/>
    </row>
    <row r="535" s="19" customFormat="1">
      <c r="B535" s="23" t="s">
        <v>3029</v>
      </c>
      <c r="U535" s="26"/>
    </row>
    <row r="536" s="19" customFormat="1">
      <c r="B536" s="23" t="s">
        <v>2813</v>
      </c>
      <c r="U536" s="26"/>
    </row>
    <row r="537" s="19" customFormat="1">
      <c r="B537" s="23" t="s">
        <v>2930</v>
      </c>
      <c r="U537" s="26"/>
    </row>
    <row r="538" s="19" customFormat="1">
      <c r="B538" s="23" t="s">
        <v>2926</v>
      </c>
      <c r="U538" s="26"/>
    </row>
    <row r="539" s="19" customFormat="1">
      <c r="B539" s="23" t="s">
        <v>2927</v>
      </c>
      <c r="U539" s="26"/>
    </row>
    <row r="540" s="19" customFormat="1">
      <c r="B540" s="23" t="s">
        <v>3030</v>
      </c>
      <c r="U540" s="26"/>
    </row>
    <row r="541" s="19" customFormat="1">
      <c r="B541" s="23" t="s">
        <v>2931</v>
      </c>
      <c r="U541" s="26"/>
    </row>
    <row r="542" s="19" customFormat="1">
      <c r="B542" s="23" t="s">
        <v>2819</v>
      </c>
      <c r="U542" s="26"/>
    </row>
    <row r="543" s="19" customFormat="1">
      <c r="B543" s="23" t="s">
        <v>2723</v>
      </c>
      <c r="U543" s="26"/>
    </row>
    <row r="544" s="19" customFormat="1">
      <c r="B544" s="23" t="s">
        <v>2919</v>
      </c>
      <c r="U544" s="26"/>
    </row>
    <row r="545" s="19" customFormat="1">
      <c r="B545" s="23" t="s">
        <v>2805</v>
      </c>
      <c r="U545" s="26"/>
    </row>
    <row r="546" s="19" customFormat="1">
      <c r="B546" s="23" t="s">
        <v>2806</v>
      </c>
      <c r="U546" s="26"/>
    </row>
    <row r="547" s="19" customFormat="1">
      <c r="B547" s="23" t="s">
        <v>2807</v>
      </c>
      <c r="U547" s="26"/>
    </row>
    <row r="548" s="19" customFormat="1">
      <c r="B548" s="23" t="s">
        <v>2921</v>
      </c>
      <c r="U548" s="26"/>
    </row>
    <row r="549" s="19" customFormat="1">
      <c r="B549" s="23" t="s">
        <v>2922</v>
      </c>
      <c r="U549" s="26"/>
    </row>
    <row r="550" s="19" customFormat="1">
      <c r="B550" s="23" t="s">
        <v>2810</v>
      </c>
      <c r="U550" s="26"/>
    </row>
    <row r="551" s="19" customFormat="1">
      <c r="B551" s="23" t="s">
        <v>2923</v>
      </c>
      <c r="U551" s="26"/>
    </row>
    <row r="552" s="19" customFormat="1">
      <c r="B552" s="23" t="s">
        <v>3029</v>
      </c>
      <c r="U552" s="26"/>
    </row>
    <row r="553" s="19" customFormat="1">
      <c r="B553" s="23" t="s">
        <v>2929</v>
      </c>
      <c r="U553" s="26"/>
    </row>
    <row r="554" s="19" customFormat="1">
      <c r="B554" s="23" t="s">
        <v>2814</v>
      </c>
      <c r="U554" s="26"/>
    </row>
    <row r="555" s="19" customFormat="1">
      <c r="B555" s="23" t="s">
        <v>3031</v>
      </c>
      <c r="U555" s="26"/>
    </row>
    <row r="556" s="19" customFormat="1">
      <c r="B556" s="23" t="s">
        <v>2927</v>
      </c>
      <c r="U556" s="26"/>
    </row>
    <row r="557" s="19" customFormat="1">
      <c r="B557" s="23" t="s">
        <v>2932</v>
      </c>
      <c r="U557" s="26"/>
    </row>
    <row r="558" s="19" customFormat="1">
      <c r="B558" s="23" t="s">
        <v>2818</v>
      </c>
      <c r="U558" s="26"/>
    </row>
    <row r="559" s="19" customFormat="1">
      <c r="B559" s="23" t="s">
        <v>2819</v>
      </c>
      <c r="U559" s="26"/>
    </row>
    <row r="560" s="19" customFormat="1">
      <c r="B560" s="23" t="s">
        <v>2723</v>
      </c>
      <c r="U560" s="26"/>
    </row>
    <row r="561" s="19" customFormat="1">
      <c r="B561" s="23" t="s">
        <v>2933</v>
      </c>
      <c r="U561" s="26"/>
    </row>
    <row r="562" s="19" customFormat="1">
      <c r="B562" s="23" t="s">
        <v>2821</v>
      </c>
      <c r="U562" s="26"/>
    </row>
    <row r="563" s="19" customFormat="1">
      <c r="B563" s="23" t="s">
        <v>3032</v>
      </c>
      <c r="U563" s="26"/>
    </row>
    <row r="564" s="19" customFormat="1">
      <c r="B564" s="23" t="s">
        <v>2920</v>
      </c>
      <c r="U564" s="26"/>
    </row>
    <row r="565" s="19" customFormat="1">
      <c r="B565" s="23" t="s">
        <v>2921</v>
      </c>
      <c r="U565" s="26"/>
    </row>
    <row r="566" s="19" customFormat="1">
      <c r="B566" s="23" t="s">
        <v>2922</v>
      </c>
      <c r="U566" s="26"/>
    </row>
    <row r="567" s="19" customFormat="1">
      <c r="B567" s="23" t="s">
        <v>2810</v>
      </c>
      <c r="U567" s="26"/>
    </row>
    <row r="568" s="19" customFormat="1">
      <c r="B568" s="23" t="s">
        <v>2923</v>
      </c>
      <c r="U568" s="26"/>
    </row>
    <row r="569" s="19" customFormat="1">
      <c r="B569" s="23" t="s">
        <v>3029</v>
      </c>
      <c r="U569" s="26"/>
    </row>
    <row r="570" s="19" customFormat="1">
      <c r="B570" s="23" t="s">
        <v>2925</v>
      </c>
      <c r="U570" s="26"/>
    </row>
    <row r="571" s="19" customFormat="1">
      <c r="B571" s="23" t="s">
        <v>2814</v>
      </c>
      <c r="U571" s="26"/>
    </row>
    <row r="572" s="19" customFormat="1">
      <c r="B572" s="23" t="s">
        <v>2926</v>
      </c>
      <c r="U572" s="26"/>
    </row>
    <row r="573" s="19" customFormat="1">
      <c r="B573" s="23" t="s">
        <v>2927</v>
      </c>
      <c r="U573" s="26"/>
    </row>
    <row r="574" s="19" customFormat="1">
      <c r="B574" s="23" t="s">
        <v>2932</v>
      </c>
      <c r="U574" s="26"/>
    </row>
    <row r="575" s="19" customFormat="1">
      <c r="B575" s="23" t="s">
        <v>2818</v>
      </c>
      <c r="U575" s="26"/>
    </row>
    <row r="576" s="19" customFormat="1">
      <c r="B576" s="23" t="s">
        <v>2819</v>
      </c>
      <c r="U576" s="26"/>
    </row>
    <row r="577" s="19" customFormat="1">
      <c r="B577" s="23" t="s">
        <v>2723</v>
      </c>
      <c r="U577" s="26"/>
    </row>
    <row r="578" s="19" customFormat="1">
      <c r="B578" s="23" t="s">
        <v>2933</v>
      </c>
      <c r="U578" s="26"/>
    </row>
    <row r="579" s="19" customFormat="1">
      <c r="B579" s="23" t="s">
        <v>2841</v>
      </c>
      <c r="U579" s="26"/>
    </row>
    <row r="580" s="19" customFormat="1">
      <c r="B580" s="23" t="s">
        <v>2806</v>
      </c>
      <c r="U580" s="26"/>
    </row>
    <row r="581" s="19" customFormat="1">
      <c r="B581" s="23" t="s">
        <v>2807</v>
      </c>
      <c r="U581" s="26"/>
    </row>
    <row r="582" s="19" customFormat="1">
      <c r="B582" s="23" t="s">
        <v>2921</v>
      </c>
      <c r="U582" s="26"/>
    </row>
    <row r="583" s="19" customFormat="1">
      <c r="B583" s="23" t="s">
        <v>2922</v>
      </c>
      <c r="U583" s="26"/>
    </row>
    <row r="584" s="19" customFormat="1">
      <c r="B584" s="23" t="s">
        <v>2810</v>
      </c>
      <c r="U584" s="26"/>
    </row>
    <row r="585" s="19" customFormat="1">
      <c r="B585" s="23" t="s">
        <v>2923</v>
      </c>
      <c r="U585" s="26"/>
    </row>
    <row r="586" s="19" customFormat="1">
      <c r="B586" s="23" t="s">
        <v>3033</v>
      </c>
      <c r="U586" s="26"/>
    </row>
    <row r="587" s="19" customFormat="1">
      <c r="B587" s="23" t="s">
        <v>2925</v>
      </c>
      <c r="U587" s="26"/>
    </row>
    <row r="588" s="19" customFormat="1">
      <c r="B588" s="23" t="s">
        <v>2814</v>
      </c>
      <c r="U588" s="26"/>
    </row>
    <row r="589" s="19" customFormat="1">
      <c r="B589" s="23" t="s">
        <v>2926</v>
      </c>
      <c r="U589" s="26"/>
    </row>
    <row r="590" s="19" customFormat="1">
      <c r="B590" s="23" t="s">
        <v>2927</v>
      </c>
      <c r="U590" s="26"/>
    </row>
    <row r="591" s="19" customFormat="1">
      <c r="B591" s="23" t="s">
        <v>2928</v>
      </c>
      <c r="U591" s="26"/>
    </row>
    <row r="592" s="19" customFormat="1">
      <c r="B592" s="23" t="s">
        <v>2818</v>
      </c>
      <c r="U592" s="26"/>
    </row>
    <row r="593" s="19" customFormat="1">
      <c r="B593" s="23" t="s">
        <v>2819</v>
      </c>
      <c r="U593" s="26"/>
    </row>
    <row r="594" s="19" customFormat="1">
      <c r="B594" s="23" t="s">
        <v>2723</v>
      </c>
      <c r="U594" s="26"/>
    </row>
    <row r="595" s="19" customFormat="1">
      <c r="B595" s="23" t="s">
        <v>2933</v>
      </c>
      <c r="U595" s="26"/>
    </row>
    <row r="596" s="19" customFormat="1">
      <c r="B596" s="23" t="s">
        <v>2805</v>
      </c>
      <c r="U596" s="26"/>
    </row>
    <row r="597" s="19" customFormat="1">
      <c r="B597" s="23" t="s">
        <v>2806</v>
      </c>
      <c r="U597" s="26"/>
    </row>
    <row r="598" s="19" customFormat="1">
      <c r="B598" s="23" t="s">
        <v>2807</v>
      </c>
      <c r="U598" s="26"/>
    </row>
    <row r="599" s="19" customFormat="1">
      <c r="B599" s="23" t="s">
        <v>2921</v>
      </c>
      <c r="U599" s="26"/>
    </row>
    <row r="600" s="19" customFormat="1">
      <c r="B600" s="23" t="s">
        <v>2922</v>
      </c>
      <c r="U600" s="26"/>
    </row>
    <row r="601" s="19" customFormat="1">
      <c r="B601" s="23" t="s">
        <v>2810</v>
      </c>
      <c r="U601" s="26"/>
    </row>
    <row r="602" s="19" customFormat="1">
      <c r="B602" s="23" t="s">
        <v>2923</v>
      </c>
      <c r="U602" s="26"/>
    </row>
    <row r="603" s="19" customFormat="1">
      <c r="B603" s="23" t="s">
        <v>3033</v>
      </c>
      <c r="U603" s="26"/>
    </row>
    <row r="604" s="19" customFormat="1">
      <c r="B604" s="23" t="s">
        <v>2925</v>
      </c>
      <c r="U604" s="26"/>
    </row>
    <row r="605" s="19" customFormat="1">
      <c r="B605" s="23" t="s">
        <v>2814</v>
      </c>
      <c r="U605" s="26"/>
    </row>
    <row r="606" s="19" customFormat="1">
      <c r="B606" s="23" t="s">
        <v>2926</v>
      </c>
      <c r="U606" s="26"/>
    </row>
    <row r="607" s="19" customFormat="1">
      <c r="B607" s="23" t="s">
        <v>2927</v>
      </c>
      <c r="U607" s="26"/>
    </row>
    <row r="608" s="19" customFormat="1">
      <c r="B608" s="23" t="s">
        <v>2817</v>
      </c>
      <c r="U608" s="26"/>
    </row>
    <row r="609" s="19" customFormat="1">
      <c r="B609" s="23" t="s">
        <v>2818</v>
      </c>
      <c r="U609" s="26"/>
    </row>
    <row r="610" s="19" customFormat="1">
      <c r="B610" s="23" t="s">
        <v>2819</v>
      </c>
      <c r="U610" s="26"/>
    </row>
    <row r="611" s="19" customFormat="1">
      <c r="B611" s="23" t="s">
        <v>2723</v>
      </c>
      <c r="U611" s="26"/>
    </row>
    <row r="612" s="19" customFormat="1">
      <c r="B612" s="23" t="s">
        <v>3034</v>
      </c>
      <c r="U612" s="26"/>
    </row>
    <row r="613" s="19" customFormat="1">
      <c r="B613" s="23" t="s">
        <v>2821</v>
      </c>
      <c r="U613" s="26"/>
    </row>
    <row r="614" s="19" customFormat="1">
      <c r="B614" s="23" t="s">
        <v>3032</v>
      </c>
      <c r="U614" s="26"/>
    </row>
    <row r="615" s="19" customFormat="1">
      <c r="B615" s="23" t="s">
        <v>2807</v>
      </c>
      <c r="U615" s="26"/>
    </row>
    <row r="616" s="19" customFormat="1">
      <c r="B616" s="23" t="s">
        <v>2921</v>
      </c>
      <c r="U616" s="26"/>
    </row>
    <row r="617" s="19" customFormat="1">
      <c r="B617" s="23" t="s">
        <v>2922</v>
      </c>
      <c r="U617" s="26"/>
    </row>
    <row r="618" s="19" customFormat="1">
      <c r="B618" s="23" t="s">
        <v>2810</v>
      </c>
      <c r="U618" s="26"/>
    </row>
    <row r="619" s="19" customFormat="1">
      <c r="B619" s="23" t="s">
        <v>2923</v>
      </c>
      <c r="U619" s="26"/>
    </row>
    <row r="620" s="19" customFormat="1">
      <c r="B620" s="23" t="s">
        <v>3029</v>
      </c>
      <c r="U620" s="26"/>
    </row>
    <row r="621" s="19" customFormat="1">
      <c r="B621" s="23" t="s">
        <v>2925</v>
      </c>
      <c r="U621" s="26"/>
    </row>
    <row r="622" s="19" customFormat="1">
      <c r="B622" s="23" t="s">
        <v>2814</v>
      </c>
      <c r="U622" s="26"/>
    </row>
    <row r="623" s="19" customFormat="1">
      <c r="B623" s="23" t="s">
        <v>2926</v>
      </c>
      <c r="U623" s="26"/>
    </row>
    <row r="624" s="19" customFormat="1">
      <c r="B624" s="23" t="s">
        <v>2927</v>
      </c>
      <c r="U624" s="26"/>
    </row>
    <row r="625" s="19" customFormat="1">
      <c r="B625" s="23" t="s">
        <v>2932</v>
      </c>
      <c r="U625" s="26"/>
    </row>
    <row r="626" s="19" customFormat="1">
      <c r="B626" s="23" t="s">
        <v>2818</v>
      </c>
      <c r="U626" s="26"/>
    </row>
    <row r="627" s="19" customFormat="1">
      <c r="B627" s="23" t="s">
        <v>2819</v>
      </c>
      <c r="U627" s="26"/>
    </row>
    <row r="628" s="19" customFormat="1">
      <c r="B628" s="23" t="s">
        <v>2723</v>
      </c>
      <c r="U628" s="26"/>
    </row>
    <row r="629" s="19" customFormat="1">
      <c r="B629" s="23" t="s">
        <v>3034</v>
      </c>
      <c r="U629" s="26"/>
    </row>
    <row r="630" s="19" customFormat="1">
      <c r="B630" s="23" t="s">
        <v>2841</v>
      </c>
      <c r="U630" s="26"/>
    </row>
    <row r="631" s="19" customFormat="1">
      <c r="B631" s="23" t="s">
        <v>2806</v>
      </c>
      <c r="U631" s="26"/>
    </row>
    <row r="632" s="19" customFormat="1">
      <c r="B632" s="23" t="s">
        <v>2807</v>
      </c>
      <c r="U632" s="26"/>
    </row>
    <row r="633" s="19" customFormat="1">
      <c r="B633" s="23" t="s">
        <v>2921</v>
      </c>
      <c r="U633" s="26"/>
    </row>
    <row r="634" s="19" customFormat="1">
      <c r="B634" s="23" t="s">
        <v>2922</v>
      </c>
      <c r="U634" s="26"/>
    </row>
    <row r="635" s="19" customFormat="1">
      <c r="B635" s="23" t="s">
        <v>2810</v>
      </c>
      <c r="U635" s="26"/>
    </row>
    <row r="636" s="19" customFormat="1">
      <c r="B636" s="23" t="s">
        <v>2923</v>
      </c>
      <c r="U636" s="26"/>
    </row>
    <row r="637" s="19" customFormat="1">
      <c r="B637" s="23" t="s">
        <v>3029</v>
      </c>
      <c r="U637" s="26"/>
    </row>
    <row r="638" s="19" customFormat="1">
      <c r="B638" s="23" t="s">
        <v>2925</v>
      </c>
      <c r="U638" s="26"/>
    </row>
    <row r="639" s="19" customFormat="1">
      <c r="B639" s="23" t="s">
        <v>2814</v>
      </c>
      <c r="U639" s="26"/>
    </row>
    <row r="640" s="19" customFormat="1">
      <c r="B640" s="23" t="s">
        <v>2926</v>
      </c>
      <c r="U640" s="26"/>
    </row>
    <row r="641" s="19" customFormat="1">
      <c r="B641" s="23" t="s">
        <v>2927</v>
      </c>
      <c r="U641" s="26"/>
    </row>
    <row r="642" s="19" customFormat="1">
      <c r="B642" s="23" t="s">
        <v>2932</v>
      </c>
      <c r="U642" s="26"/>
    </row>
    <row r="643" s="19" customFormat="1">
      <c r="B643" s="23" t="s">
        <v>2818</v>
      </c>
      <c r="U643" s="26"/>
    </row>
    <row r="644" s="19" customFormat="1">
      <c r="B644" s="23" t="s">
        <v>2819</v>
      </c>
      <c r="U644" s="26"/>
    </row>
    <row r="645" s="19" customFormat="1">
      <c r="B645" s="23" t="s">
        <v>2723</v>
      </c>
      <c r="U645" s="26"/>
    </row>
    <row r="646" s="19" customFormat="1">
      <c r="B646" s="23" t="s">
        <v>3034</v>
      </c>
      <c r="U646" s="26"/>
    </row>
    <row r="647" s="19" customFormat="1">
      <c r="B647" s="23" t="s">
        <v>2805</v>
      </c>
      <c r="U647" s="26"/>
    </row>
    <row r="648" s="19" customFormat="1">
      <c r="B648" s="23" t="s">
        <v>2806</v>
      </c>
      <c r="U648" s="26"/>
    </row>
    <row r="649" s="19" customFormat="1">
      <c r="B649" s="23" t="s">
        <v>2807</v>
      </c>
      <c r="U649" s="26"/>
    </row>
    <row r="650" s="19" customFormat="1">
      <c r="B650" s="23" t="s">
        <v>2921</v>
      </c>
      <c r="U650" s="26"/>
    </row>
    <row r="651" s="19" customFormat="1">
      <c r="B651" s="23" t="s">
        <v>2922</v>
      </c>
      <c r="U651" s="26"/>
    </row>
    <row r="652" s="19" customFormat="1">
      <c r="B652" s="23" t="s">
        <v>2810</v>
      </c>
      <c r="U652" s="26"/>
    </row>
    <row r="653" s="19" customFormat="1">
      <c r="B653" s="23" t="s">
        <v>2923</v>
      </c>
      <c r="U653" s="26"/>
    </row>
    <row r="654" s="19" customFormat="1">
      <c r="B654" s="23" t="s">
        <v>3033</v>
      </c>
      <c r="U654" s="26"/>
    </row>
    <row r="655" s="19" customFormat="1">
      <c r="B655" s="23" t="s">
        <v>2925</v>
      </c>
      <c r="U655" s="26"/>
    </row>
    <row r="656" s="19" customFormat="1">
      <c r="B656" s="23" t="s">
        <v>2814</v>
      </c>
      <c r="U656" s="26"/>
    </row>
    <row r="657" s="19" customFormat="1">
      <c r="B657" s="23" t="s">
        <v>2926</v>
      </c>
      <c r="U657" s="26"/>
    </row>
    <row r="658" s="19" customFormat="1">
      <c r="B658" s="23" t="s">
        <v>2927</v>
      </c>
      <c r="U658" s="26"/>
    </row>
    <row r="659" s="19" customFormat="1">
      <c r="B659" s="23" t="s">
        <v>2817</v>
      </c>
      <c r="U659" s="26"/>
    </row>
    <row r="660" s="19" customFormat="1">
      <c r="B660" s="23" t="s">
        <v>2818</v>
      </c>
      <c r="U660" s="26"/>
    </row>
    <row r="661" s="19" customFormat="1">
      <c r="B661" s="23" t="s">
        <v>2819</v>
      </c>
      <c r="U661" s="26"/>
    </row>
    <row r="662" s="19" customFormat="1">
      <c r="B662" s="23" t="s">
        <v>2723</v>
      </c>
      <c r="U662" s="26"/>
    </row>
    <row r="663" s="19" customFormat="1">
      <c r="B663" s="23" t="s">
        <v>3035</v>
      </c>
      <c r="U663" s="26"/>
    </row>
    <row r="664" s="19" customFormat="1">
      <c r="B664" s="23" t="s">
        <v>2821</v>
      </c>
      <c r="U664" s="26"/>
    </row>
    <row r="665" s="19" customFormat="1">
      <c r="B665" s="23" t="s">
        <v>2806</v>
      </c>
      <c r="U665" s="26"/>
    </row>
    <row r="666" s="19" customFormat="1">
      <c r="B666" s="23" t="s">
        <v>2807</v>
      </c>
      <c r="U666" s="26"/>
    </row>
    <row r="667" s="19" customFormat="1">
      <c r="B667" s="23" t="s">
        <v>2921</v>
      </c>
      <c r="U667" s="26"/>
    </row>
    <row r="668" s="19" customFormat="1">
      <c r="B668" s="23" t="s">
        <v>2922</v>
      </c>
      <c r="U668" s="26"/>
    </row>
    <row r="669" s="19" customFormat="1">
      <c r="B669" s="23" t="s">
        <v>2810</v>
      </c>
      <c r="U669" s="26"/>
    </row>
    <row r="670" s="19" customFormat="1">
      <c r="B670" s="23" t="s">
        <v>2923</v>
      </c>
      <c r="U670" s="26"/>
    </row>
    <row r="671" s="19" customFormat="1">
      <c r="B671" s="23" t="s">
        <v>3029</v>
      </c>
      <c r="U671" s="26"/>
    </row>
    <row r="672" s="19" customFormat="1">
      <c r="B672" s="23" t="s">
        <v>2925</v>
      </c>
      <c r="U672" s="26"/>
    </row>
    <row r="673" s="19" customFormat="1">
      <c r="B673" s="23" t="s">
        <v>2814</v>
      </c>
      <c r="U673" s="26"/>
    </row>
    <row r="674" s="19" customFormat="1">
      <c r="B674" s="23" t="s">
        <v>2926</v>
      </c>
      <c r="U674" s="26"/>
    </row>
    <row r="675" s="19" customFormat="1">
      <c r="B675" s="23" t="s">
        <v>2927</v>
      </c>
      <c r="U675" s="26"/>
    </row>
    <row r="676" s="19" customFormat="1">
      <c r="B676" s="23" t="s">
        <v>2928</v>
      </c>
      <c r="U676" s="26"/>
    </row>
    <row r="677" s="19" customFormat="1">
      <c r="B677" s="23" t="s">
        <v>2818</v>
      </c>
      <c r="U677" s="26"/>
    </row>
    <row r="678" s="19" customFormat="1">
      <c r="B678" s="23" t="s">
        <v>2819</v>
      </c>
      <c r="U678" s="26"/>
    </row>
    <row r="679" s="19" customFormat="1">
      <c r="B679" s="23" t="s">
        <v>2723</v>
      </c>
      <c r="U679" s="26"/>
    </row>
    <row r="680" s="19" customFormat="1">
      <c r="B680" s="23" t="s">
        <v>3035</v>
      </c>
      <c r="U680" s="26"/>
    </row>
    <row r="681" s="19" customFormat="1">
      <c r="B681" s="23" t="s">
        <v>2841</v>
      </c>
      <c r="U681" s="26"/>
    </row>
    <row r="682" s="19" customFormat="1">
      <c r="B682" s="23" t="s">
        <v>2806</v>
      </c>
      <c r="U682" s="26"/>
    </row>
    <row r="683" s="19" customFormat="1">
      <c r="B683" s="23" t="s">
        <v>2807</v>
      </c>
      <c r="U683" s="26"/>
    </row>
    <row r="684" s="19" customFormat="1">
      <c r="B684" s="23" t="s">
        <v>2921</v>
      </c>
      <c r="U684" s="26"/>
    </row>
    <row r="685" s="19" customFormat="1">
      <c r="B685" s="23" t="s">
        <v>2922</v>
      </c>
      <c r="U685" s="26"/>
    </row>
    <row r="686" s="19" customFormat="1">
      <c r="B686" s="23" t="s">
        <v>2810</v>
      </c>
      <c r="U686" s="26"/>
    </row>
    <row r="687" s="19" customFormat="1">
      <c r="B687" s="23" t="s">
        <v>2923</v>
      </c>
      <c r="U687" s="26"/>
    </row>
    <row r="688" s="19" customFormat="1">
      <c r="B688" s="23" t="s">
        <v>3029</v>
      </c>
      <c r="U688" s="26"/>
    </row>
    <row r="689" s="19" customFormat="1">
      <c r="B689" s="23" t="s">
        <v>2813</v>
      </c>
      <c r="U689" s="26"/>
    </row>
    <row r="690" s="19" customFormat="1">
      <c r="B690" s="23" t="s">
        <v>2814</v>
      </c>
      <c r="U690" s="26"/>
    </row>
    <row r="691" s="19" customFormat="1">
      <c r="B691" s="23" t="s">
        <v>2926</v>
      </c>
      <c r="U691" s="26"/>
    </row>
    <row r="692" s="19" customFormat="1">
      <c r="B692" s="23" t="s">
        <v>2927</v>
      </c>
      <c r="U692" s="26"/>
    </row>
    <row r="693" s="19" customFormat="1">
      <c r="B693" s="23" t="s">
        <v>2928</v>
      </c>
      <c r="U693" s="26"/>
    </row>
    <row r="694" s="19" customFormat="1">
      <c r="B694" s="23" t="s">
        <v>2818</v>
      </c>
      <c r="U694" s="26"/>
    </row>
    <row r="695" s="19" customFormat="1">
      <c r="B695" s="23" t="s">
        <v>2819</v>
      </c>
      <c r="U695" s="26"/>
    </row>
    <row r="696" s="19" customFormat="1">
      <c r="B696" s="23" t="s">
        <v>2723</v>
      </c>
      <c r="U696" s="26"/>
    </row>
    <row r="697" s="19" customFormat="1">
      <c r="B697" s="23" t="s">
        <v>3035</v>
      </c>
      <c r="U697" s="26"/>
    </row>
    <row r="698" s="19" customFormat="1">
      <c r="B698" s="23" t="s">
        <v>2805</v>
      </c>
      <c r="U698" s="26"/>
    </row>
    <row r="699" s="19" customFormat="1">
      <c r="B699" s="23" t="s">
        <v>3036</v>
      </c>
      <c r="U699" s="26"/>
    </row>
    <row r="700" s="19" customFormat="1">
      <c r="B700" s="23" t="s">
        <v>2807</v>
      </c>
      <c r="U700" s="26"/>
    </row>
    <row r="701" s="19" customFormat="1">
      <c r="B701" s="23" t="s">
        <v>3037</v>
      </c>
      <c r="U701" s="26"/>
    </row>
    <row r="702" s="19" customFormat="1">
      <c r="B702" s="23" t="s">
        <v>2922</v>
      </c>
      <c r="U702" s="26"/>
    </row>
    <row r="703" s="19" customFormat="1">
      <c r="B703" s="23" t="s">
        <v>2810</v>
      </c>
      <c r="U703" s="26"/>
    </row>
    <row r="704" s="19" customFormat="1">
      <c r="B704" s="23" t="s">
        <v>2923</v>
      </c>
      <c r="U704" s="26"/>
    </row>
    <row r="705" s="19" customFormat="1">
      <c r="B705" s="23" t="s">
        <v>3029</v>
      </c>
      <c r="U705" s="26"/>
    </row>
    <row r="706" s="19" customFormat="1">
      <c r="B706" s="23" t="s">
        <v>2925</v>
      </c>
      <c r="U706" s="26"/>
    </row>
    <row r="707" s="19" customFormat="1">
      <c r="B707" s="23" t="s">
        <v>2814</v>
      </c>
      <c r="U707" s="26"/>
    </row>
    <row r="708" s="19" customFormat="1">
      <c r="B708" s="23" t="s">
        <v>2926</v>
      </c>
      <c r="U708" s="26"/>
    </row>
    <row r="709" s="19" customFormat="1">
      <c r="B709" s="23" t="s">
        <v>2927</v>
      </c>
      <c r="U709" s="26"/>
    </row>
    <row r="710" s="19" customFormat="1">
      <c r="B710" s="23" t="s">
        <v>2817</v>
      </c>
      <c r="U710" s="26"/>
    </row>
    <row r="711" s="19" customFormat="1">
      <c r="B711" s="23" t="s">
        <v>2818</v>
      </c>
      <c r="U711" s="26"/>
    </row>
    <row r="712" s="19" customFormat="1">
      <c r="B712" s="23" t="s">
        <v>2819</v>
      </c>
      <c r="U712" s="26"/>
    </row>
    <row r="713" s="19" customFormat="1">
      <c r="B713" s="23" t="s">
        <v>2723</v>
      </c>
      <c r="U713" s="26"/>
    </row>
    <row r="714" s="19" customFormat="1">
      <c r="B714" s="23" t="s">
        <v>3038</v>
      </c>
      <c r="U714" s="26"/>
    </row>
    <row r="715" s="19" customFormat="1">
      <c r="B715" s="23" t="s">
        <v>2821</v>
      </c>
      <c r="U715" s="26"/>
    </row>
    <row r="716" s="19" customFormat="1">
      <c r="B716" s="23" t="s">
        <v>2806</v>
      </c>
      <c r="U716" s="26"/>
    </row>
    <row r="717" s="19" customFormat="1">
      <c r="B717" s="23" t="s">
        <v>2807</v>
      </c>
      <c r="U717" s="26"/>
    </row>
    <row r="718" s="19" customFormat="1">
      <c r="B718" s="23" t="s">
        <v>2921</v>
      </c>
      <c r="U718" s="26"/>
    </row>
    <row r="719" s="19" customFormat="1">
      <c r="B719" s="23" t="s">
        <v>2922</v>
      </c>
      <c r="U719" s="26"/>
    </row>
    <row r="720" s="19" customFormat="1">
      <c r="B720" s="23" t="s">
        <v>2810</v>
      </c>
      <c r="U720" s="26"/>
    </row>
    <row r="721" s="19" customFormat="1">
      <c r="B721" s="23" t="s">
        <v>2923</v>
      </c>
      <c r="U721" s="26"/>
    </row>
    <row r="722" s="19" customFormat="1">
      <c r="B722" s="23" t="s">
        <v>2924</v>
      </c>
      <c r="U722" s="26"/>
    </row>
    <row r="723" s="19" customFormat="1">
      <c r="B723" s="23" t="s">
        <v>2925</v>
      </c>
      <c r="U723" s="26"/>
    </row>
    <row r="724" s="19" customFormat="1">
      <c r="B724" s="23" t="s">
        <v>2814</v>
      </c>
      <c r="U724" s="26"/>
    </row>
    <row r="725" s="19" customFormat="1">
      <c r="B725" s="23" t="s">
        <v>2926</v>
      </c>
      <c r="U725" s="26"/>
    </row>
    <row r="726" s="19" customFormat="1">
      <c r="B726" s="23" t="s">
        <v>2927</v>
      </c>
      <c r="U726" s="26"/>
    </row>
    <row r="727" s="19" customFormat="1">
      <c r="B727" s="23" t="s">
        <v>2932</v>
      </c>
      <c r="U727" s="26"/>
    </row>
    <row r="728" s="19" customFormat="1">
      <c r="B728" s="23" t="s">
        <v>2818</v>
      </c>
      <c r="U728" s="26"/>
    </row>
    <row r="729" s="19" customFormat="1">
      <c r="B729" s="23" t="s">
        <v>2819</v>
      </c>
      <c r="U729" s="26"/>
    </row>
    <row r="730" s="19" customFormat="1">
      <c r="B730" s="23" t="s">
        <v>2723</v>
      </c>
      <c r="U730" s="26"/>
    </row>
    <row r="731" s="19" customFormat="1">
      <c r="B731" s="23" t="s">
        <v>3038</v>
      </c>
      <c r="U731" s="26"/>
    </row>
    <row r="732" s="19" customFormat="1">
      <c r="B732" s="23" t="s">
        <v>2841</v>
      </c>
      <c r="U732" s="26"/>
    </row>
    <row r="733" s="19" customFormat="1">
      <c r="B733" s="23" t="s">
        <v>2806</v>
      </c>
      <c r="U733" s="26"/>
    </row>
    <row r="734" s="19" customFormat="1">
      <c r="B734" s="23" t="s">
        <v>2920</v>
      </c>
      <c r="U734" s="26"/>
    </row>
    <row r="735" s="19" customFormat="1">
      <c r="B735" s="23" t="s">
        <v>2921</v>
      </c>
      <c r="U735" s="26"/>
    </row>
    <row r="736" s="19" customFormat="1">
      <c r="B736" s="23" t="s">
        <v>2922</v>
      </c>
      <c r="U736" s="26"/>
    </row>
    <row r="737" s="19" customFormat="1">
      <c r="B737" s="23" t="s">
        <v>2810</v>
      </c>
      <c r="U737" s="26"/>
    </row>
    <row r="738" s="19" customFormat="1">
      <c r="B738" s="23" t="s">
        <v>2923</v>
      </c>
      <c r="U738" s="26"/>
    </row>
    <row r="739" s="19" customFormat="1">
      <c r="B739" s="23" t="s">
        <v>2924</v>
      </c>
      <c r="U739" s="26"/>
    </row>
    <row r="740" s="19" customFormat="1">
      <c r="B740" s="23" t="s">
        <v>2925</v>
      </c>
      <c r="U740" s="26"/>
    </row>
    <row r="741" s="19" customFormat="1">
      <c r="B741" s="23" t="s">
        <v>2930</v>
      </c>
      <c r="U741" s="26"/>
    </row>
    <row r="742" s="19" customFormat="1">
      <c r="B742" s="23" t="s">
        <v>2926</v>
      </c>
      <c r="U742" s="26"/>
    </row>
    <row r="743" s="19" customFormat="1">
      <c r="B743" s="23" t="s">
        <v>2927</v>
      </c>
      <c r="U743" s="26"/>
    </row>
    <row r="744" s="19" customFormat="1">
      <c r="B744" s="23" t="s">
        <v>2932</v>
      </c>
      <c r="U744" s="26"/>
    </row>
    <row r="745" s="19" customFormat="1">
      <c r="B745" s="23" t="s">
        <v>2818</v>
      </c>
      <c r="U745" s="26"/>
    </row>
    <row r="746" s="19" customFormat="1">
      <c r="B746" s="23" t="s">
        <v>2819</v>
      </c>
      <c r="U746" s="26"/>
    </row>
    <row r="747" s="19" customFormat="1">
      <c r="B747" s="23" t="s">
        <v>2723</v>
      </c>
      <c r="U747" s="26"/>
    </row>
    <row r="748" s="19" customFormat="1">
      <c r="B748" s="23" t="s">
        <v>3038</v>
      </c>
      <c r="U748" s="26"/>
    </row>
    <row r="749" s="19" customFormat="1">
      <c r="B749" s="23" t="s">
        <v>2805</v>
      </c>
      <c r="U749" s="26"/>
    </row>
    <row r="750" s="19" customFormat="1">
      <c r="B750" s="23" t="s">
        <v>2806</v>
      </c>
      <c r="U750" s="26"/>
    </row>
    <row r="751" s="19" customFormat="1">
      <c r="B751" s="23" t="s">
        <v>2807</v>
      </c>
      <c r="U751" s="26"/>
    </row>
    <row r="752" s="19" customFormat="1">
      <c r="B752" s="23" t="s">
        <v>2921</v>
      </c>
      <c r="U752" s="26"/>
    </row>
    <row r="753" s="19" customFormat="1">
      <c r="B753" s="23" t="s">
        <v>2922</v>
      </c>
      <c r="U753" s="26"/>
    </row>
    <row r="754" s="19" customFormat="1">
      <c r="B754" s="23" t="s">
        <v>2810</v>
      </c>
      <c r="U754" s="26"/>
    </row>
    <row r="755" s="19" customFormat="1">
      <c r="B755" s="23" t="s">
        <v>2923</v>
      </c>
      <c r="U755" s="26"/>
    </row>
    <row r="756" s="19" customFormat="1">
      <c r="B756" s="23" t="s">
        <v>2924</v>
      </c>
      <c r="U756" s="26"/>
    </row>
    <row r="757" s="19" customFormat="1">
      <c r="B757" s="23" t="s">
        <v>2929</v>
      </c>
      <c r="U757" s="26"/>
    </row>
    <row r="758" s="19" customFormat="1">
      <c r="B758" s="23" t="s">
        <v>2814</v>
      </c>
      <c r="U758" s="26"/>
    </row>
    <row r="759" s="19" customFormat="1">
      <c r="B759" s="23" t="s">
        <v>2926</v>
      </c>
      <c r="U759" s="26"/>
    </row>
    <row r="760" s="19" customFormat="1">
      <c r="B760" s="23" t="s">
        <v>2927</v>
      </c>
      <c r="U760" s="26"/>
    </row>
    <row r="761" s="19" customFormat="1">
      <c r="B761" s="23" t="s">
        <v>2817</v>
      </c>
      <c r="U761" s="26"/>
    </row>
    <row r="762" s="19" customFormat="1">
      <c r="B762" s="23" t="s">
        <v>2818</v>
      </c>
      <c r="U762" s="26"/>
    </row>
    <row r="763" s="19" customFormat="1">
      <c r="B763" s="23" t="s">
        <v>2819</v>
      </c>
      <c r="U763" s="26"/>
    </row>
    <row r="764" s="19" customFormat="1">
      <c r="B764" s="23" t="s">
        <v>2723</v>
      </c>
      <c r="U764" s="26"/>
    </row>
    <row r="765" s="19" customFormat="1">
      <c r="B765" s="23" t="s">
        <v>3039</v>
      </c>
      <c r="U765" s="26"/>
    </row>
    <row r="766" s="19" customFormat="1">
      <c r="B766" s="23" t="s">
        <v>2821</v>
      </c>
      <c r="U766" s="26"/>
    </row>
    <row r="767" s="19" customFormat="1">
      <c r="B767" s="23" t="s">
        <v>2806</v>
      </c>
      <c r="U767" s="26"/>
    </row>
    <row r="768" s="19" customFormat="1">
      <c r="B768" s="23" t="s">
        <v>2807</v>
      </c>
      <c r="U768" s="26"/>
    </row>
    <row r="769" s="19" customFormat="1">
      <c r="B769" s="23" t="s">
        <v>2921</v>
      </c>
      <c r="U769" s="26"/>
    </row>
    <row r="770" s="19" customFormat="1">
      <c r="B770" s="23" t="s">
        <v>2922</v>
      </c>
      <c r="U770" s="26"/>
    </row>
    <row r="771" s="19" customFormat="1">
      <c r="B771" s="23" t="s">
        <v>2810</v>
      </c>
      <c r="U771" s="26"/>
    </row>
    <row r="772" s="19" customFormat="1">
      <c r="B772" s="23" t="s">
        <v>2923</v>
      </c>
      <c r="U772" s="26"/>
    </row>
    <row r="773" s="19" customFormat="1">
      <c r="B773" s="23" t="s">
        <v>3029</v>
      </c>
      <c r="U773" s="26"/>
    </row>
    <row r="774" s="19" customFormat="1">
      <c r="B774" s="23" t="s">
        <v>2813</v>
      </c>
      <c r="U774" s="26"/>
    </row>
    <row r="775" s="19" customFormat="1">
      <c r="B775" s="23" t="s">
        <v>2930</v>
      </c>
      <c r="U775" s="26"/>
    </row>
    <row r="776" s="19" customFormat="1">
      <c r="B776" s="23" t="s">
        <v>2926</v>
      </c>
      <c r="U776" s="26"/>
    </row>
    <row r="777" s="19" customFormat="1">
      <c r="B777" s="23" t="s">
        <v>2927</v>
      </c>
      <c r="U777" s="26"/>
    </row>
    <row r="778" s="19" customFormat="1">
      <c r="B778" s="23" t="s">
        <v>3030</v>
      </c>
      <c r="U778" s="26"/>
    </row>
    <row r="779" s="19" customFormat="1">
      <c r="B779" s="23" t="s">
        <v>2931</v>
      </c>
      <c r="U779" s="26"/>
    </row>
    <row r="780" s="19" customFormat="1">
      <c r="B780" s="23" t="s">
        <v>2819</v>
      </c>
      <c r="U780" s="26"/>
    </row>
    <row r="781" s="19" customFormat="1">
      <c r="B781" s="23" t="s">
        <v>2723</v>
      </c>
      <c r="U781" s="26"/>
    </row>
    <row r="782" s="19" customFormat="1">
      <c r="B782" s="23" t="s">
        <v>3039</v>
      </c>
      <c r="U782" s="26"/>
    </row>
    <row r="783" s="19" customFormat="1">
      <c r="B783" s="23" t="s">
        <v>2841</v>
      </c>
      <c r="U783" s="26"/>
    </row>
    <row r="784" s="19" customFormat="1">
      <c r="B784" s="23" t="s">
        <v>2934</v>
      </c>
      <c r="U784" s="26"/>
    </row>
    <row r="785" s="19" customFormat="1">
      <c r="B785" s="23" t="s">
        <v>2920</v>
      </c>
      <c r="U785" s="26"/>
    </row>
    <row r="786" s="19" customFormat="1">
      <c r="B786" s="23" t="s">
        <v>2935</v>
      </c>
      <c r="U786" s="26"/>
    </row>
    <row r="787" s="19" customFormat="1">
      <c r="B787" s="23" t="s">
        <v>2809</v>
      </c>
      <c r="U787" s="26"/>
    </row>
    <row r="788" s="19" customFormat="1">
      <c r="B788" s="23" t="s">
        <v>2810</v>
      </c>
      <c r="U788" s="26"/>
    </row>
    <row r="789" s="19" customFormat="1">
      <c r="B789" s="23" t="s">
        <v>2811</v>
      </c>
      <c r="U789" s="26"/>
    </row>
    <row r="790" s="19" customFormat="1">
      <c r="B790" s="23" t="s">
        <v>2812</v>
      </c>
      <c r="U790" s="26"/>
    </row>
    <row r="791" s="19" customFormat="1">
      <c r="B791" s="23" t="s">
        <v>2936</v>
      </c>
      <c r="U791" s="26"/>
    </row>
    <row r="792" s="19" customFormat="1">
      <c r="B792" s="23" t="s">
        <v>2814</v>
      </c>
      <c r="U792" s="26"/>
    </row>
    <row r="793" s="19" customFormat="1">
      <c r="B793" s="23" t="s">
        <v>2938</v>
      </c>
      <c r="U793" s="26"/>
    </row>
    <row r="794" s="19" customFormat="1">
      <c r="B794" s="23" t="s">
        <v>2927</v>
      </c>
      <c r="U794" s="26"/>
    </row>
    <row r="795" s="19" customFormat="1">
      <c r="B795" s="23" t="s">
        <v>3030</v>
      </c>
      <c r="U795" s="26"/>
    </row>
    <row r="796" s="19" customFormat="1">
      <c r="B796" s="23" t="s">
        <v>2931</v>
      </c>
      <c r="U796" s="26"/>
    </row>
    <row r="797" s="19" customFormat="1">
      <c r="B797" s="23" t="s">
        <v>2721</v>
      </c>
      <c r="U797" s="26"/>
    </row>
    <row r="798" s="19" customFormat="1">
      <c r="B798" s="23" t="s">
        <v>2731</v>
      </c>
      <c r="U798" s="26"/>
    </row>
    <row r="799" s="19" customFormat="1">
      <c r="B799" s="23" t="s">
        <v>2833</v>
      </c>
      <c r="U799" s="26"/>
    </row>
    <row r="800" s="19" customFormat="1">
      <c r="B800" s="23" t="s">
        <v>2723</v>
      </c>
      <c r="U800" s="26"/>
    </row>
    <row r="801" s="19" customFormat="1">
      <c r="B801" s="23" t="s">
        <v>3040</v>
      </c>
      <c r="U801" s="26"/>
    </row>
    <row r="802" s="19" customFormat="1">
      <c r="B802" s="23" t="s">
        <v>3041</v>
      </c>
      <c r="U802" s="26"/>
    </row>
    <row r="803" s="19" customFormat="1">
      <c r="B803" s="23" t="s">
        <v>2944</v>
      </c>
      <c r="U803" s="26"/>
    </row>
    <row r="804" s="19" customFormat="1">
      <c r="B804" s="23" t="s">
        <v>3042</v>
      </c>
      <c r="U804" s="26"/>
    </row>
    <row r="805" s="19" customFormat="1">
      <c r="B805" s="23" t="s">
        <v>2819</v>
      </c>
      <c r="U805" s="26"/>
    </row>
    <row r="806" s="19" customFormat="1">
      <c r="B806" s="23" t="s">
        <v>2723</v>
      </c>
      <c r="U806" s="26"/>
    </row>
    <row r="807" s="19" customFormat="1">
      <c r="B807" s="23" t="s">
        <v>3043</v>
      </c>
      <c r="U807" s="26"/>
    </row>
    <row r="808" s="19" customFormat="1">
      <c r="B808" s="23" t="s">
        <v>3044</v>
      </c>
      <c r="U808" s="26"/>
    </row>
    <row r="809" s="19" customFormat="1">
      <c r="B809" s="23" t="s">
        <v>3045</v>
      </c>
      <c r="U809" s="26"/>
    </row>
    <row r="810" s="19" customFormat="1">
      <c r="B810" s="23" t="s">
        <v>2819</v>
      </c>
      <c r="U810" s="26"/>
    </row>
    <row r="811" s="19" customFormat="1">
      <c r="B811" s="23" t="s">
        <v>2723</v>
      </c>
      <c r="U811" s="26"/>
    </row>
    <row r="812" s="19" customFormat="1">
      <c r="B812" s="23" t="s">
        <v>3046</v>
      </c>
      <c r="U812" s="26"/>
    </row>
    <row r="813" s="19" customFormat="1">
      <c r="B813" s="23" t="s">
        <v>3047</v>
      </c>
      <c r="U813" s="26"/>
    </row>
    <row r="814" s="19" customFormat="1">
      <c r="B814" s="23" t="s">
        <v>2819</v>
      </c>
      <c r="U814" s="26"/>
    </row>
    <row r="815" s="19" customFormat="1">
      <c r="B815" s="23" t="s">
        <v>2723</v>
      </c>
      <c r="U815" s="26"/>
    </row>
    <row r="816" s="19" customFormat="1">
      <c r="B816" s="23" t="s">
        <v>3040</v>
      </c>
      <c r="U816" s="26"/>
    </row>
    <row r="817" s="19" customFormat="1">
      <c r="B817" s="23" t="s">
        <v>3048</v>
      </c>
      <c r="U817" s="26"/>
    </row>
    <row r="818" s="19" customFormat="1">
      <c r="B818" s="23" t="s">
        <v>2950</v>
      </c>
      <c r="U818" s="26"/>
    </row>
    <row r="819" s="19" customFormat="1">
      <c r="B819" s="23" t="s">
        <v>2951</v>
      </c>
      <c r="U819" s="26"/>
    </row>
    <row r="820" s="19" customFormat="1">
      <c r="B820" s="23" t="s">
        <v>2721</v>
      </c>
      <c r="U820" s="26"/>
    </row>
    <row r="821" s="19" customFormat="1">
      <c r="B821" s="23" t="s">
        <v>2731</v>
      </c>
      <c r="U821" s="26"/>
    </row>
    <row r="822" s="19" customFormat="1">
      <c r="B822" s="23" t="s">
        <v>2837</v>
      </c>
      <c r="U822" s="26"/>
    </row>
    <row r="823" s="19" customFormat="1">
      <c r="B823" s="23" t="s">
        <v>2723</v>
      </c>
      <c r="U823" s="26"/>
    </row>
    <row r="824" s="19" customFormat="1">
      <c r="B824" s="23" t="s">
        <v>2838</v>
      </c>
      <c r="U824" s="26"/>
    </row>
    <row r="825" s="19" customFormat="1">
      <c r="B825" s="23" t="s">
        <v>3049</v>
      </c>
      <c r="U825" s="26"/>
    </row>
    <row r="826" s="19" customFormat="1">
      <c r="B826" s="23" t="s">
        <v>2819</v>
      </c>
      <c r="U826" s="26"/>
    </row>
    <row r="827" s="19" customFormat="1">
      <c r="B827" s="23" t="s">
        <v>2723</v>
      </c>
      <c r="U827" s="26"/>
    </row>
    <row r="828" s="19" customFormat="1">
      <c r="B828" s="23" t="s">
        <v>2957</v>
      </c>
      <c r="U828" s="26"/>
    </row>
    <row r="829" s="19" customFormat="1">
      <c r="B829" s="23" t="s">
        <v>3050</v>
      </c>
      <c r="U829" s="26"/>
    </row>
    <row r="830" s="19" customFormat="1">
      <c r="B830" s="23" t="s">
        <v>2819</v>
      </c>
      <c r="U830" s="26"/>
    </row>
    <row r="831" s="19" customFormat="1">
      <c r="B831" s="23" t="s">
        <v>2723</v>
      </c>
      <c r="U831" s="26"/>
    </row>
    <row r="832" s="19" customFormat="1">
      <c r="B832" s="23" t="s">
        <v>2957</v>
      </c>
      <c r="U832" s="26"/>
    </row>
    <row r="833" s="19" customFormat="1">
      <c r="B833" s="23" t="s">
        <v>3051</v>
      </c>
      <c r="U833" s="26"/>
    </row>
    <row r="834" s="19" customFormat="1">
      <c r="B834" s="23" t="s">
        <v>2819</v>
      </c>
      <c r="U834" s="26"/>
    </row>
    <row r="835" s="19" customFormat="1">
      <c r="B835" s="23" t="s">
        <v>2723</v>
      </c>
      <c r="U835" s="26"/>
    </row>
    <row r="836" s="19" customFormat="1">
      <c r="B836" s="23" t="s">
        <v>2957</v>
      </c>
      <c r="U836" s="26"/>
    </row>
    <row r="837" s="19" customFormat="1">
      <c r="B837" s="23" t="s">
        <v>3052</v>
      </c>
      <c r="U837" s="26"/>
    </row>
    <row r="838" s="19" customFormat="1">
      <c r="B838" s="23" t="s">
        <v>2721</v>
      </c>
      <c r="U838" s="26"/>
    </row>
    <row r="839" s="19" customFormat="1">
      <c r="B839" s="23" t="s">
        <v>2846</v>
      </c>
      <c r="U839" s="26"/>
    </row>
    <row r="840" s="19" customFormat="1">
      <c r="B840" s="23" t="s">
        <v>2847</v>
      </c>
      <c r="U840" s="26"/>
    </row>
    <row r="841" s="19" customFormat="1">
      <c r="B841" s="23" t="s">
        <v>2848</v>
      </c>
      <c r="U841" s="26"/>
    </row>
    <row r="842" s="19" customFormat="1">
      <c r="B842" s="24" t="s">
        <v>2849</v>
      </c>
      <c r="C842" s="21"/>
      <c r="D842" s="21"/>
      <c r="E842" s="21"/>
      <c r="F842" s="21"/>
      <c r="G842" s="21"/>
      <c r="H842" s="21"/>
      <c r="I842" s="21"/>
      <c r="J842" s="21"/>
      <c r="K842" s="21"/>
      <c r="L842" s="21"/>
      <c r="M842" s="21"/>
      <c r="N842" s="21"/>
      <c r="O842" s="21"/>
      <c r="P842" s="21"/>
      <c r="Q842" s="21"/>
      <c r="R842" s="21"/>
      <c r="S842" s="21"/>
      <c r="T842" s="21"/>
      <c r="U842" s="27"/>
    </row>
    <row r="843"/>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 ref="B248:U248"/>
    <mergeCell ref="B249:U249"/>
    <mergeCell ref="B250:U250"/>
    <mergeCell ref="B251:U251"/>
    <mergeCell ref="B252:U252"/>
    <mergeCell ref="B253:U253"/>
    <mergeCell ref="B254:U254"/>
    <mergeCell ref="B255:U255"/>
    <mergeCell ref="B256:U256"/>
    <mergeCell ref="B257:U257"/>
    <mergeCell ref="B258:U258"/>
    <mergeCell ref="B259:U259"/>
    <mergeCell ref="B260:U260"/>
    <mergeCell ref="B261:U261"/>
    <mergeCell ref="B262:U262"/>
    <mergeCell ref="B263:U263"/>
    <mergeCell ref="B264:U264"/>
    <mergeCell ref="B265:U265"/>
    <mergeCell ref="B266:U266"/>
    <mergeCell ref="B267:U267"/>
    <mergeCell ref="B268:U268"/>
    <mergeCell ref="B269:U269"/>
    <mergeCell ref="B270:U270"/>
    <mergeCell ref="B271:U271"/>
    <mergeCell ref="B272:U272"/>
    <mergeCell ref="B273:U273"/>
    <mergeCell ref="B274:U274"/>
    <mergeCell ref="B275:U275"/>
    <mergeCell ref="B276:U276"/>
    <mergeCell ref="B277:U277"/>
    <mergeCell ref="B278:U278"/>
    <mergeCell ref="B279:U279"/>
    <mergeCell ref="B280:U280"/>
    <mergeCell ref="B281:U281"/>
    <mergeCell ref="B282:U282"/>
    <mergeCell ref="B283:U283"/>
    <mergeCell ref="B284:U284"/>
    <mergeCell ref="B285:U285"/>
    <mergeCell ref="B286:U286"/>
    <mergeCell ref="B287:U287"/>
    <mergeCell ref="B288:U288"/>
    <mergeCell ref="B289:U289"/>
    <mergeCell ref="B290:U290"/>
    <mergeCell ref="B291:U291"/>
    <mergeCell ref="B292:U292"/>
    <mergeCell ref="B293:U293"/>
    <mergeCell ref="B294:U294"/>
    <mergeCell ref="B295:U295"/>
    <mergeCell ref="B296:U296"/>
    <mergeCell ref="B297:U297"/>
    <mergeCell ref="B298:U298"/>
    <mergeCell ref="B299:U299"/>
    <mergeCell ref="B300:U300"/>
    <mergeCell ref="B301:U301"/>
    <mergeCell ref="B302:U302"/>
    <mergeCell ref="B303:U303"/>
    <mergeCell ref="B304:U304"/>
    <mergeCell ref="B305:U305"/>
    <mergeCell ref="B306:U306"/>
    <mergeCell ref="B307:U307"/>
    <mergeCell ref="B308:U308"/>
    <mergeCell ref="B309:U309"/>
    <mergeCell ref="B310:U310"/>
    <mergeCell ref="B311:U311"/>
    <mergeCell ref="B312:U312"/>
    <mergeCell ref="B313:U313"/>
    <mergeCell ref="B314:U314"/>
    <mergeCell ref="B315:U315"/>
    <mergeCell ref="B316:U316"/>
    <mergeCell ref="B317:U317"/>
    <mergeCell ref="B318:U318"/>
    <mergeCell ref="B319:U319"/>
    <mergeCell ref="B320:U320"/>
    <mergeCell ref="B321:U321"/>
    <mergeCell ref="B322:U322"/>
    <mergeCell ref="B323:U323"/>
    <mergeCell ref="B324:U324"/>
    <mergeCell ref="B325:U325"/>
    <mergeCell ref="B326:U326"/>
    <mergeCell ref="B327:U327"/>
    <mergeCell ref="B328:U328"/>
    <mergeCell ref="B329:U329"/>
    <mergeCell ref="B330:U330"/>
    <mergeCell ref="B331:U331"/>
    <mergeCell ref="B332:U332"/>
    <mergeCell ref="B333:U333"/>
    <mergeCell ref="B334:U334"/>
    <mergeCell ref="B335:U335"/>
    <mergeCell ref="B336:U336"/>
    <mergeCell ref="B337:U337"/>
    <mergeCell ref="B338:U338"/>
    <mergeCell ref="B339:U339"/>
    <mergeCell ref="B340:U340"/>
    <mergeCell ref="B341:U341"/>
    <mergeCell ref="B342:U342"/>
    <mergeCell ref="B343:U343"/>
    <mergeCell ref="B344:U344"/>
    <mergeCell ref="B345:U345"/>
    <mergeCell ref="B346:U346"/>
    <mergeCell ref="B347:U347"/>
    <mergeCell ref="B348:U348"/>
    <mergeCell ref="B349:U349"/>
    <mergeCell ref="B350:U350"/>
    <mergeCell ref="B351:U351"/>
    <mergeCell ref="B352:U352"/>
    <mergeCell ref="B353:U353"/>
    <mergeCell ref="B354:U354"/>
    <mergeCell ref="B355:U355"/>
    <mergeCell ref="B356:U356"/>
    <mergeCell ref="B357:U357"/>
    <mergeCell ref="B358:U358"/>
    <mergeCell ref="B359:U359"/>
    <mergeCell ref="B360:U360"/>
    <mergeCell ref="B361:U361"/>
    <mergeCell ref="B362:U362"/>
    <mergeCell ref="B363:U363"/>
    <mergeCell ref="B364:U364"/>
    <mergeCell ref="B365:U365"/>
    <mergeCell ref="B366:U366"/>
    <mergeCell ref="B367:U367"/>
    <mergeCell ref="B368:U368"/>
    <mergeCell ref="B369:U369"/>
    <mergeCell ref="B370:U370"/>
    <mergeCell ref="B371:U371"/>
    <mergeCell ref="B372:U372"/>
    <mergeCell ref="B373:U373"/>
    <mergeCell ref="B374:U374"/>
    <mergeCell ref="B375:U375"/>
    <mergeCell ref="B376:U376"/>
    <mergeCell ref="B377:U377"/>
    <mergeCell ref="B378:U378"/>
    <mergeCell ref="B379:U379"/>
    <mergeCell ref="B380:U380"/>
    <mergeCell ref="B381:U381"/>
    <mergeCell ref="B382:U382"/>
    <mergeCell ref="B383:U383"/>
    <mergeCell ref="B384:U384"/>
    <mergeCell ref="B385:U385"/>
    <mergeCell ref="B386:U386"/>
    <mergeCell ref="B387:U387"/>
    <mergeCell ref="B388:U388"/>
    <mergeCell ref="B389:U389"/>
    <mergeCell ref="B390:U390"/>
    <mergeCell ref="B391:U391"/>
    <mergeCell ref="B392:U392"/>
    <mergeCell ref="B393:U393"/>
    <mergeCell ref="B394:U394"/>
    <mergeCell ref="B395:U395"/>
    <mergeCell ref="B396:U396"/>
    <mergeCell ref="B397:U397"/>
    <mergeCell ref="B398:U398"/>
    <mergeCell ref="B399:U399"/>
    <mergeCell ref="B400:U400"/>
    <mergeCell ref="B401:U401"/>
    <mergeCell ref="B402:U402"/>
    <mergeCell ref="B403:U403"/>
    <mergeCell ref="B404:U404"/>
    <mergeCell ref="B405:U405"/>
    <mergeCell ref="B406:U406"/>
    <mergeCell ref="B407:U407"/>
    <mergeCell ref="B408:U408"/>
    <mergeCell ref="B409:U409"/>
    <mergeCell ref="B410:U410"/>
    <mergeCell ref="B411:U411"/>
    <mergeCell ref="B412:U412"/>
    <mergeCell ref="B413:U413"/>
    <mergeCell ref="B414:U414"/>
    <mergeCell ref="B415:U415"/>
    <mergeCell ref="B416:U416"/>
    <mergeCell ref="B417:U417"/>
    <mergeCell ref="B418:U418"/>
    <mergeCell ref="B419:U419"/>
    <mergeCell ref="B420:U420"/>
    <mergeCell ref="B421:U421"/>
    <mergeCell ref="B422:U422"/>
    <mergeCell ref="B423:U423"/>
    <mergeCell ref="B424:U424"/>
    <mergeCell ref="B425:U425"/>
    <mergeCell ref="B426:U426"/>
    <mergeCell ref="B427:U427"/>
    <mergeCell ref="B428:U428"/>
    <mergeCell ref="B429:U429"/>
    <mergeCell ref="B430:U430"/>
    <mergeCell ref="B431:U431"/>
    <mergeCell ref="B432:U432"/>
    <mergeCell ref="B433:U433"/>
    <mergeCell ref="B434:U434"/>
    <mergeCell ref="B435:U435"/>
    <mergeCell ref="B436:U436"/>
    <mergeCell ref="B437:U437"/>
    <mergeCell ref="B438:U438"/>
    <mergeCell ref="B439:U439"/>
    <mergeCell ref="B440:U440"/>
    <mergeCell ref="B441:U441"/>
    <mergeCell ref="B442:U442"/>
    <mergeCell ref="B443:U443"/>
    <mergeCell ref="B444:U444"/>
    <mergeCell ref="B445:U445"/>
    <mergeCell ref="B446:U446"/>
    <mergeCell ref="B447:U447"/>
    <mergeCell ref="B448:U448"/>
    <mergeCell ref="B449:U449"/>
    <mergeCell ref="B450:U450"/>
    <mergeCell ref="B451:U451"/>
    <mergeCell ref="B452:U452"/>
    <mergeCell ref="B453:U453"/>
    <mergeCell ref="B454:U454"/>
    <mergeCell ref="B455:U455"/>
    <mergeCell ref="B456:U456"/>
    <mergeCell ref="B457:U457"/>
    <mergeCell ref="B458:U458"/>
    <mergeCell ref="B459:U459"/>
    <mergeCell ref="B460:U460"/>
    <mergeCell ref="B461:U461"/>
    <mergeCell ref="B462:U462"/>
    <mergeCell ref="B463:U463"/>
    <mergeCell ref="B464:U464"/>
    <mergeCell ref="B465:U465"/>
    <mergeCell ref="B466:U466"/>
    <mergeCell ref="B467:U467"/>
    <mergeCell ref="B468:U468"/>
    <mergeCell ref="B469:U469"/>
    <mergeCell ref="B470:U470"/>
    <mergeCell ref="B471:U471"/>
    <mergeCell ref="B472:U472"/>
    <mergeCell ref="B473:U473"/>
    <mergeCell ref="B474:U474"/>
    <mergeCell ref="B475:U475"/>
    <mergeCell ref="B476:U476"/>
    <mergeCell ref="B477:U477"/>
    <mergeCell ref="B478:U478"/>
    <mergeCell ref="B479:U479"/>
    <mergeCell ref="B480:U480"/>
    <mergeCell ref="B481:U481"/>
    <mergeCell ref="B482:U482"/>
    <mergeCell ref="B483:U483"/>
    <mergeCell ref="B484:U484"/>
    <mergeCell ref="B485:U485"/>
    <mergeCell ref="B486:U486"/>
    <mergeCell ref="B487:U487"/>
    <mergeCell ref="B488:U488"/>
    <mergeCell ref="B489:U489"/>
    <mergeCell ref="B490:U490"/>
    <mergeCell ref="B491:U491"/>
    <mergeCell ref="B492:U492"/>
    <mergeCell ref="B493:U493"/>
    <mergeCell ref="B494:U494"/>
    <mergeCell ref="B495:U495"/>
    <mergeCell ref="B496:U496"/>
    <mergeCell ref="B497:U497"/>
    <mergeCell ref="B498:U498"/>
    <mergeCell ref="B499:U499"/>
    <mergeCell ref="B500:U500"/>
    <mergeCell ref="B501:U501"/>
    <mergeCell ref="B502:U502"/>
    <mergeCell ref="B503:U503"/>
    <mergeCell ref="B504:U504"/>
    <mergeCell ref="B505:U505"/>
    <mergeCell ref="B506:U506"/>
    <mergeCell ref="B507:U507"/>
    <mergeCell ref="B508:U508"/>
    <mergeCell ref="B509:U509"/>
    <mergeCell ref="B510:U510"/>
    <mergeCell ref="B511:U511"/>
    <mergeCell ref="B512:U512"/>
    <mergeCell ref="B513:U513"/>
    <mergeCell ref="B514:U514"/>
    <mergeCell ref="B515:U515"/>
    <mergeCell ref="B516:U516"/>
    <mergeCell ref="B517:U517"/>
    <mergeCell ref="B518:U518"/>
    <mergeCell ref="B519:U519"/>
    <mergeCell ref="B520:U520"/>
    <mergeCell ref="B521:U521"/>
    <mergeCell ref="B522:U522"/>
    <mergeCell ref="B523:U523"/>
    <mergeCell ref="B524:U524"/>
    <mergeCell ref="B525:U525"/>
    <mergeCell ref="B526:U526"/>
    <mergeCell ref="B527:U527"/>
    <mergeCell ref="B528:U528"/>
    <mergeCell ref="B529:U529"/>
    <mergeCell ref="B530:U530"/>
    <mergeCell ref="B531:U531"/>
    <mergeCell ref="B532:U532"/>
    <mergeCell ref="B533:U533"/>
    <mergeCell ref="B534:U534"/>
    <mergeCell ref="B535:U535"/>
    <mergeCell ref="B536:U536"/>
    <mergeCell ref="B537:U537"/>
    <mergeCell ref="B538:U538"/>
    <mergeCell ref="B539:U539"/>
    <mergeCell ref="B540:U540"/>
    <mergeCell ref="B541:U541"/>
    <mergeCell ref="B542:U542"/>
    <mergeCell ref="B543:U543"/>
    <mergeCell ref="B544:U544"/>
    <mergeCell ref="B545:U545"/>
    <mergeCell ref="B546:U546"/>
    <mergeCell ref="B547:U547"/>
    <mergeCell ref="B548:U548"/>
    <mergeCell ref="B549:U549"/>
    <mergeCell ref="B550:U550"/>
    <mergeCell ref="B551:U551"/>
    <mergeCell ref="B552:U552"/>
    <mergeCell ref="B553:U553"/>
    <mergeCell ref="B554:U554"/>
    <mergeCell ref="B555:U555"/>
    <mergeCell ref="B556:U556"/>
    <mergeCell ref="B557:U557"/>
    <mergeCell ref="B558:U558"/>
    <mergeCell ref="B559:U559"/>
    <mergeCell ref="B560:U560"/>
    <mergeCell ref="B561:U561"/>
    <mergeCell ref="B562:U562"/>
    <mergeCell ref="B563:U563"/>
    <mergeCell ref="B564:U564"/>
    <mergeCell ref="B565:U565"/>
    <mergeCell ref="B566:U566"/>
    <mergeCell ref="B567:U567"/>
    <mergeCell ref="B568:U568"/>
    <mergeCell ref="B569:U569"/>
    <mergeCell ref="B570:U570"/>
    <mergeCell ref="B571:U571"/>
    <mergeCell ref="B572:U572"/>
    <mergeCell ref="B573:U573"/>
    <mergeCell ref="B574:U574"/>
    <mergeCell ref="B575:U575"/>
    <mergeCell ref="B576:U576"/>
    <mergeCell ref="B577:U577"/>
    <mergeCell ref="B578:U578"/>
    <mergeCell ref="B579:U579"/>
    <mergeCell ref="B580:U580"/>
    <mergeCell ref="B581:U581"/>
    <mergeCell ref="B582:U582"/>
    <mergeCell ref="B583:U583"/>
    <mergeCell ref="B584:U584"/>
    <mergeCell ref="B585:U585"/>
    <mergeCell ref="B586:U586"/>
    <mergeCell ref="B587:U587"/>
    <mergeCell ref="B588:U588"/>
    <mergeCell ref="B589:U589"/>
    <mergeCell ref="B590:U590"/>
    <mergeCell ref="B591:U591"/>
    <mergeCell ref="B592:U592"/>
    <mergeCell ref="B593:U593"/>
    <mergeCell ref="B594:U594"/>
    <mergeCell ref="B595:U595"/>
    <mergeCell ref="B596:U596"/>
    <mergeCell ref="B597:U597"/>
    <mergeCell ref="B598:U598"/>
    <mergeCell ref="B599:U599"/>
    <mergeCell ref="B600:U600"/>
    <mergeCell ref="B601:U601"/>
    <mergeCell ref="B602:U602"/>
    <mergeCell ref="B603:U603"/>
    <mergeCell ref="B604:U604"/>
    <mergeCell ref="B605:U605"/>
    <mergeCell ref="B606:U606"/>
    <mergeCell ref="B607:U607"/>
    <mergeCell ref="B608:U608"/>
    <mergeCell ref="B609:U609"/>
    <mergeCell ref="B610:U610"/>
    <mergeCell ref="B611:U611"/>
    <mergeCell ref="B612:U612"/>
    <mergeCell ref="B613:U613"/>
    <mergeCell ref="B614:U614"/>
    <mergeCell ref="B615:U615"/>
    <mergeCell ref="B616:U616"/>
    <mergeCell ref="B617:U617"/>
    <mergeCell ref="B618:U618"/>
    <mergeCell ref="B619:U619"/>
    <mergeCell ref="B620:U620"/>
    <mergeCell ref="B621:U621"/>
    <mergeCell ref="B622:U622"/>
    <mergeCell ref="B623:U623"/>
    <mergeCell ref="B624:U624"/>
    <mergeCell ref="B625:U625"/>
    <mergeCell ref="B626:U626"/>
    <mergeCell ref="B627:U627"/>
    <mergeCell ref="B628:U628"/>
    <mergeCell ref="B629:U629"/>
    <mergeCell ref="B630:U630"/>
    <mergeCell ref="B631:U631"/>
    <mergeCell ref="B632:U632"/>
    <mergeCell ref="B633:U633"/>
    <mergeCell ref="B634:U634"/>
    <mergeCell ref="B635:U635"/>
    <mergeCell ref="B636:U636"/>
    <mergeCell ref="B637:U637"/>
    <mergeCell ref="B638:U638"/>
    <mergeCell ref="B639:U639"/>
    <mergeCell ref="B640:U640"/>
    <mergeCell ref="B641:U641"/>
    <mergeCell ref="B642:U642"/>
    <mergeCell ref="B643:U643"/>
    <mergeCell ref="B644:U644"/>
    <mergeCell ref="B645:U645"/>
    <mergeCell ref="B646:U646"/>
    <mergeCell ref="B647:U647"/>
    <mergeCell ref="B648:U648"/>
    <mergeCell ref="B649:U649"/>
    <mergeCell ref="B650:U650"/>
    <mergeCell ref="B651:U651"/>
    <mergeCell ref="B652:U652"/>
    <mergeCell ref="B653:U653"/>
    <mergeCell ref="B654:U654"/>
    <mergeCell ref="B655:U655"/>
    <mergeCell ref="B656:U656"/>
    <mergeCell ref="B657:U657"/>
    <mergeCell ref="B658:U658"/>
    <mergeCell ref="B659:U659"/>
    <mergeCell ref="B660:U660"/>
    <mergeCell ref="B661:U661"/>
    <mergeCell ref="B662:U662"/>
    <mergeCell ref="B663:U663"/>
    <mergeCell ref="B664:U664"/>
    <mergeCell ref="B665:U665"/>
    <mergeCell ref="B666:U666"/>
    <mergeCell ref="B667:U667"/>
    <mergeCell ref="B668:U668"/>
    <mergeCell ref="B669:U669"/>
    <mergeCell ref="B670:U670"/>
    <mergeCell ref="B671:U671"/>
    <mergeCell ref="B672:U672"/>
    <mergeCell ref="B673:U673"/>
    <mergeCell ref="B674:U674"/>
    <mergeCell ref="B675:U675"/>
    <mergeCell ref="B676:U676"/>
    <mergeCell ref="B677:U677"/>
    <mergeCell ref="B678:U678"/>
    <mergeCell ref="B679:U679"/>
    <mergeCell ref="B680:U680"/>
    <mergeCell ref="B681:U681"/>
    <mergeCell ref="B682:U682"/>
    <mergeCell ref="B683:U683"/>
    <mergeCell ref="B684:U684"/>
    <mergeCell ref="B685:U685"/>
    <mergeCell ref="B686:U686"/>
    <mergeCell ref="B687:U687"/>
    <mergeCell ref="B688:U688"/>
    <mergeCell ref="B689:U689"/>
    <mergeCell ref="B690:U690"/>
    <mergeCell ref="B691:U691"/>
    <mergeCell ref="B692:U692"/>
    <mergeCell ref="B693:U693"/>
    <mergeCell ref="B694:U694"/>
    <mergeCell ref="B695:U695"/>
    <mergeCell ref="B696:U696"/>
    <mergeCell ref="B697:U697"/>
    <mergeCell ref="B698:U698"/>
    <mergeCell ref="B699:U699"/>
    <mergeCell ref="B700:U700"/>
    <mergeCell ref="B701:U701"/>
    <mergeCell ref="B702:U702"/>
    <mergeCell ref="B703:U703"/>
    <mergeCell ref="B704:U704"/>
    <mergeCell ref="B705:U705"/>
    <mergeCell ref="B706:U706"/>
    <mergeCell ref="B707:U707"/>
    <mergeCell ref="B708:U708"/>
    <mergeCell ref="B709:U709"/>
    <mergeCell ref="B710:U710"/>
    <mergeCell ref="B711:U711"/>
    <mergeCell ref="B712:U712"/>
    <mergeCell ref="B713:U713"/>
    <mergeCell ref="B714:U714"/>
    <mergeCell ref="B715:U715"/>
    <mergeCell ref="B716:U716"/>
    <mergeCell ref="B717:U717"/>
    <mergeCell ref="B718:U718"/>
    <mergeCell ref="B719:U719"/>
    <mergeCell ref="B720:U720"/>
    <mergeCell ref="B721:U721"/>
    <mergeCell ref="B722:U722"/>
    <mergeCell ref="B723:U723"/>
    <mergeCell ref="B724:U724"/>
    <mergeCell ref="B725:U725"/>
    <mergeCell ref="B726:U726"/>
    <mergeCell ref="B727:U727"/>
    <mergeCell ref="B728:U728"/>
    <mergeCell ref="B729:U729"/>
    <mergeCell ref="B730:U730"/>
    <mergeCell ref="B731:U731"/>
    <mergeCell ref="B732:U732"/>
    <mergeCell ref="B733:U733"/>
    <mergeCell ref="B734:U734"/>
    <mergeCell ref="B735:U735"/>
    <mergeCell ref="B736:U736"/>
    <mergeCell ref="B737:U737"/>
    <mergeCell ref="B738:U738"/>
    <mergeCell ref="B739:U739"/>
    <mergeCell ref="B740:U740"/>
    <mergeCell ref="B741:U741"/>
    <mergeCell ref="B742:U742"/>
    <mergeCell ref="B743:U743"/>
    <mergeCell ref="B744:U744"/>
    <mergeCell ref="B745:U745"/>
    <mergeCell ref="B746:U746"/>
    <mergeCell ref="B747:U747"/>
    <mergeCell ref="B748:U748"/>
    <mergeCell ref="B749:U749"/>
    <mergeCell ref="B750:U750"/>
    <mergeCell ref="B751:U751"/>
    <mergeCell ref="B752:U752"/>
    <mergeCell ref="B753:U753"/>
    <mergeCell ref="B754:U754"/>
    <mergeCell ref="B755:U755"/>
    <mergeCell ref="B756:U756"/>
    <mergeCell ref="B757:U757"/>
    <mergeCell ref="B758:U758"/>
    <mergeCell ref="B759:U759"/>
    <mergeCell ref="B760:U760"/>
    <mergeCell ref="B761:U761"/>
    <mergeCell ref="B762:U762"/>
    <mergeCell ref="B763:U763"/>
    <mergeCell ref="B764:U764"/>
    <mergeCell ref="B765:U765"/>
    <mergeCell ref="B766:U766"/>
    <mergeCell ref="B767:U767"/>
    <mergeCell ref="B768:U768"/>
    <mergeCell ref="B769:U769"/>
    <mergeCell ref="B770:U770"/>
    <mergeCell ref="B771:U771"/>
    <mergeCell ref="B772:U772"/>
    <mergeCell ref="B773:U773"/>
    <mergeCell ref="B774:U774"/>
    <mergeCell ref="B775:U775"/>
    <mergeCell ref="B776:U776"/>
    <mergeCell ref="B777:U777"/>
    <mergeCell ref="B778:U778"/>
    <mergeCell ref="B779:U779"/>
    <mergeCell ref="B780:U780"/>
    <mergeCell ref="B781:U781"/>
    <mergeCell ref="B782:U782"/>
    <mergeCell ref="B783:U783"/>
    <mergeCell ref="B784:U784"/>
    <mergeCell ref="B785:U785"/>
    <mergeCell ref="B786:U786"/>
    <mergeCell ref="B787:U787"/>
    <mergeCell ref="B788:U788"/>
    <mergeCell ref="B789:U789"/>
    <mergeCell ref="B790:U790"/>
    <mergeCell ref="B791:U791"/>
    <mergeCell ref="B792:U792"/>
    <mergeCell ref="B793:U793"/>
    <mergeCell ref="B794:U794"/>
    <mergeCell ref="B795:U795"/>
    <mergeCell ref="B796:U796"/>
    <mergeCell ref="B797:U797"/>
    <mergeCell ref="B798:U798"/>
    <mergeCell ref="B799:U799"/>
    <mergeCell ref="B800:U800"/>
    <mergeCell ref="B801:U801"/>
    <mergeCell ref="B802:U802"/>
    <mergeCell ref="B803:U803"/>
    <mergeCell ref="B804:U804"/>
    <mergeCell ref="B805:U805"/>
    <mergeCell ref="B806:U806"/>
    <mergeCell ref="B807:U807"/>
    <mergeCell ref="B808:U808"/>
    <mergeCell ref="B809:U809"/>
    <mergeCell ref="B810:U810"/>
    <mergeCell ref="B811:U811"/>
    <mergeCell ref="B812:U812"/>
    <mergeCell ref="B813:U813"/>
    <mergeCell ref="B814:U814"/>
    <mergeCell ref="B815:U815"/>
    <mergeCell ref="B816:U816"/>
    <mergeCell ref="B817:U817"/>
    <mergeCell ref="B818:U818"/>
    <mergeCell ref="B819:U819"/>
    <mergeCell ref="B820:U820"/>
    <mergeCell ref="B821:U821"/>
    <mergeCell ref="B822:U822"/>
    <mergeCell ref="B823:U823"/>
    <mergeCell ref="B824:U824"/>
    <mergeCell ref="B825:U825"/>
    <mergeCell ref="B826:U826"/>
    <mergeCell ref="B827:U827"/>
    <mergeCell ref="B828:U828"/>
    <mergeCell ref="B829:U829"/>
    <mergeCell ref="B830:U830"/>
    <mergeCell ref="B831:U831"/>
    <mergeCell ref="B832:U832"/>
    <mergeCell ref="B833:U833"/>
    <mergeCell ref="B834:U834"/>
    <mergeCell ref="B835:U835"/>
    <mergeCell ref="B836:U836"/>
    <mergeCell ref="B837:U837"/>
    <mergeCell ref="B838:U838"/>
    <mergeCell ref="B839:U839"/>
    <mergeCell ref="B840:U840"/>
    <mergeCell ref="B841:U841"/>
    <mergeCell ref="B842:U842"/>
  </mergeCells>
  <headerFooter/>
</worksheet>
</file>

<file path=xl/worksheets/sheet6.xml><?xml version="1.0" encoding="utf-8"?>
<worksheet xmlns:r="http://schemas.openxmlformats.org/officeDocument/2006/relationships" xmlns="http://schemas.openxmlformats.org/spreadsheetml/2006/main">
  <sheetPr codeName=""/>
  <dimension ref="A1:U272"/>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2678</v>
      </c>
      <c r="C5" s="20"/>
      <c r="D5" s="20"/>
      <c r="E5" s="20"/>
      <c r="F5" s="20"/>
      <c r="G5" s="20"/>
      <c r="H5" s="20"/>
      <c r="I5" s="20"/>
      <c r="J5" s="20"/>
      <c r="K5" s="20"/>
      <c r="L5" s="20"/>
      <c r="M5" s="20"/>
      <c r="N5" s="20"/>
      <c r="O5" s="20"/>
      <c r="P5" s="20"/>
      <c r="Q5" s="20"/>
      <c r="R5" s="20"/>
      <c r="S5" s="20"/>
      <c r="T5" s="20"/>
      <c r="U5" s="25"/>
    </row>
    <row r="6" s="19" customFormat="1">
      <c r="B6" s="23" t="s">
        <v>2679</v>
      </c>
      <c r="U6" s="26"/>
    </row>
    <row r="7" s="19" customFormat="1">
      <c r="B7" s="23" t="s">
        <v>2680</v>
      </c>
      <c r="U7" s="26"/>
    </row>
    <row r="8" s="19" customFormat="1">
      <c r="B8" s="23" t="s">
        <v>2681</v>
      </c>
      <c r="U8" s="26"/>
    </row>
    <row r="9" s="19" customFormat="1">
      <c r="B9" s="23" t="s">
        <v>2682</v>
      </c>
      <c r="U9" s="26"/>
    </row>
    <row r="10" s="19" customFormat="1">
      <c r="B10" s="23" t="s">
        <v>3053</v>
      </c>
      <c r="U10" s="26"/>
    </row>
    <row r="11" s="19" customFormat="1">
      <c r="B11" s="23" t="s">
        <v>3054</v>
      </c>
      <c r="U11" s="26"/>
    </row>
    <row r="12" s="19" customFormat="1">
      <c r="B12" s="23" t="s">
        <v>3055</v>
      </c>
      <c r="U12" s="26"/>
    </row>
    <row r="13" s="19" customFormat="1">
      <c r="B13" s="23" t="s">
        <v>2686</v>
      </c>
      <c r="U13" s="26"/>
    </row>
    <row r="14" s="19" customFormat="1">
      <c r="B14" s="23" t="s">
        <v>2687</v>
      </c>
      <c r="U14" s="26"/>
    </row>
    <row r="15" s="19" customFormat="1">
      <c r="B15" s="23" t="s">
        <v>2688</v>
      </c>
      <c r="U15" s="26"/>
    </row>
    <row r="16" s="19" customFormat="1">
      <c r="B16" s="23" t="s">
        <v>2689</v>
      </c>
      <c r="U16" s="26"/>
    </row>
    <row r="17" s="19" customFormat="1">
      <c r="B17" s="23" t="s">
        <v>2690</v>
      </c>
      <c r="U17" s="26"/>
    </row>
    <row r="18" s="19" customFormat="1">
      <c r="B18" s="23" t="s">
        <v>3056</v>
      </c>
      <c r="U18" s="26"/>
    </row>
    <row r="19" s="19" customFormat="1">
      <c r="B19" s="23" t="s">
        <v>2692</v>
      </c>
      <c r="U19" s="26"/>
    </row>
    <row r="20" s="19" customFormat="1">
      <c r="B20" s="23" t="s">
        <v>3057</v>
      </c>
      <c r="U20" s="26"/>
    </row>
    <row r="21" s="19" customFormat="1">
      <c r="B21" s="23" t="s">
        <v>3058</v>
      </c>
      <c r="U21" s="26"/>
    </row>
    <row r="22" s="19" customFormat="1">
      <c r="B22" s="23" t="s">
        <v>2696</v>
      </c>
      <c r="U22" s="26"/>
    </row>
    <row r="23" s="19" customFormat="1">
      <c r="B23" s="23" t="s">
        <v>2697</v>
      </c>
      <c r="U23" s="26"/>
    </row>
    <row r="24" s="19" customFormat="1">
      <c r="B24" s="23" t="s">
        <v>3059</v>
      </c>
      <c r="U24" s="26"/>
    </row>
    <row r="25" s="19" customFormat="1">
      <c r="B25" s="23" t="s">
        <v>3060</v>
      </c>
      <c r="U25" s="26"/>
    </row>
    <row r="26" s="19" customFormat="1">
      <c r="B26" s="23" t="s">
        <v>3061</v>
      </c>
      <c r="U26" s="26"/>
    </row>
    <row r="27" s="19" customFormat="1">
      <c r="B27" s="23" t="s">
        <v>2859</v>
      </c>
      <c r="U27" s="26"/>
    </row>
    <row r="28" s="19" customFormat="1">
      <c r="B28" s="23" t="s">
        <v>2860</v>
      </c>
      <c r="U28" s="26"/>
    </row>
    <row r="29" s="19" customFormat="1">
      <c r="B29" s="23" t="s">
        <v>2701</v>
      </c>
      <c r="U29" s="26"/>
    </row>
    <row r="30" s="19" customFormat="1">
      <c r="B30" s="23" t="s">
        <v>3062</v>
      </c>
      <c r="U30" s="26"/>
    </row>
    <row r="31" s="19" customFormat="1">
      <c r="B31" s="23" t="s">
        <v>2861</v>
      </c>
      <c r="U31" s="26"/>
    </row>
    <row r="32" s="19" customFormat="1">
      <c r="B32" s="23" t="s">
        <v>2705</v>
      </c>
      <c r="U32" s="26"/>
    </row>
    <row r="33" s="19" customFormat="1">
      <c r="B33" s="23" t="s">
        <v>3063</v>
      </c>
      <c r="U33" s="26"/>
    </row>
    <row r="34" s="19" customFormat="1">
      <c r="B34" s="23" t="s">
        <v>3064</v>
      </c>
      <c r="U34" s="26"/>
    </row>
    <row r="35" s="19" customFormat="1">
      <c r="B35" s="23" t="s">
        <v>3065</v>
      </c>
      <c r="U35" s="26"/>
    </row>
    <row r="36" s="19" customFormat="1">
      <c r="B36" s="23" t="s">
        <v>2709</v>
      </c>
      <c r="U36" s="26"/>
    </row>
    <row r="37" s="19" customFormat="1">
      <c r="B37" s="23" t="s">
        <v>2710</v>
      </c>
      <c r="U37" s="26"/>
    </row>
    <row r="38" s="19" customFormat="1">
      <c r="B38" s="23" t="s">
        <v>3066</v>
      </c>
      <c r="U38" s="26"/>
    </row>
    <row r="39" s="19" customFormat="1">
      <c r="B39" s="23" t="s">
        <v>2712</v>
      </c>
      <c r="U39" s="26"/>
    </row>
    <row r="40" s="19" customFormat="1">
      <c r="B40" s="23" t="s">
        <v>2713</v>
      </c>
      <c r="U40" s="26"/>
    </row>
    <row r="41" s="19" customFormat="1">
      <c r="B41" s="23" t="s">
        <v>2971</v>
      </c>
      <c r="U41" s="26"/>
    </row>
    <row r="42" s="19" customFormat="1">
      <c r="B42" s="23" t="s">
        <v>2715</v>
      </c>
      <c r="U42" s="26"/>
    </row>
    <row r="43" s="19" customFormat="1">
      <c r="B43" s="23" t="s">
        <v>2866</v>
      </c>
      <c r="U43" s="26"/>
    </row>
    <row r="44" s="19" customFormat="1">
      <c r="B44" s="23" t="s">
        <v>2717</v>
      </c>
      <c r="U44" s="26"/>
    </row>
    <row r="45" s="19" customFormat="1">
      <c r="B45" s="23" t="s">
        <v>2718</v>
      </c>
      <c r="U45" s="26"/>
    </row>
    <row r="46" s="19" customFormat="1">
      <c r="B46" s="23" t="s">
        <v>2719</v>
      </c>
      <c r="U46" s="26"/>
    </row>
    <row r="47" s="19" customFormat="1">
      <c r="B47" s="23" t="s">
        <v>2720</v>
      </c>
      <c r="U47" s="26"/>
    </row>
    <row r="48" s="19" customFormat="1">
      <c r="B48" s="23" t="s">
        <v>2721</v>
      </c>
      <c r="U48" s="26"/>
    </row>
    <row r="49" s="19" customFormat="1">
      <c r="B49" s="23" t="s">
        <v>2696</v>
      </c>
      <c r="U49" s="26"/>
    </row>
    <row r="50" s="19" customFormat="1">
      <c r="B50" s="23" t="s">
        <v>2722</v>
      </c>
      <c r="U50" s="26"/>
    </row>
    <row r="51" s="19" customFormat="1">
      <c r="B51" s="23" t="s">
        <v>2723</v>
      </c>
      <c r="U51" s="26"/>
    </row>
    <row r="52" s="19" customFormat="1">
      <c r="B52" s="23" t="s">
        <v>2972</v>
      </c>
      <c r="U52" s="26"/>
    </row>
    <row r="53" s="19" customFormat="1">
      <c r="B53" s="23" t="s">
        <v>3067</v>
      </c>
      <c r="U53" s="26"/>
    </row>
    <row r="54" s="19" customFormat="1">
      <c r="B54" s="23" t="s">
        <v>2721</v>
      </c>
      <c r="U54" s="26"/>
    </row>
    <row r="55" s="19" customFormat="1">
      <c r="B55" s="23" t="s">
        <v>2731</v>
      </c>
      <c r="U55" s="26"/>
    </row>
    <row r="56" s="19" customFormat="1">
      <c r="B56" s="23" t="s">
        <v>3068</v>
      </c>
      <c r="U56" s="26"/>
    </row>
    <row r="57" s="19" customFormat="1">
      <c r="B57" s="23" t="s">
        <v>3069</v>
      </c>
      <c r="U57" s="26"/>
    </row>
    <row r="58" s="19" customFormat="1">
      <c r="B58" s="23" t="s">
        <v>3070</v>
      </c>
      <c r="U58" s="26"/>
    </row>
    <row r="59" s="19" customFormat="1">
      <c r="B59" s="23" t="s">
        <v>3071</v>
      </c>
      <c r="U59" s="26"/>
    </row>
    <row r="60" s="19" customFormat="1">
      <c r="B60" s="23" t="s">
        <v>3072</v>
      </c>
      <c r="U60" s="26"/>
    </row>
    <row r="61" s="19" customFormat="1">
      <c r="B61" s="23" t="s">
        <v>3073</v>
      </c>
      <c r="U61" s="26"/>
    </row>
    <row r="62" s="19" customFormat="1">
      <c r="B62" s="23" t="s">
        <v>3074</v>
      </c>
      <c r="U62" s="26"/>
    </row>
    <row r="63" s="19" customFormat="1">
      <c r="B63" s="23" t="s">
        <v>3075</v>
      </c>
      <c r="U63" s="26"/>
    </row>
    <row r="64" s="19" customFormat="1">
      <c r="B64" s="23" t="s">
        <v>3076</v>
      </c>
      <c r="U64" s="26"/>
    </row>
    <row r="65" s="19" customFormat="1">
      <c r="B65" s="23" t="s">
        <v>3077</v>
      </c>
      <c r="U65" s="26"/>
    </row>
    <row r="66" s="19" customFormat="1">
      <c r="B66" s="23" t="s">
        <v>3078</v>
      </c>
      <c r="U66" s="26"/>
    </row>
    <row r="67" s="19" customFormat="1">
      <c r="B67" s="23" t="s">
        <v>3079</v>
      </c>
      <c r="U67" s="26"/>
    </row>
    <row r="68" s="19" customFormat="1">
      <c r="B68" s="23" t="s">
        <v>2696</v>
      </c>
      <c r="U68" s="26"/>
    </row>
    <row r="69" s="19" customFormat="1">
      <c r="B69" s="23" t="s">
        <v>2800</v>
      </c>
      <c r="U69" s="26"/>
    </row>
    <row r="70" s="19" customFormat="1">
      <c r="B70" s="23" t="s">
        <v>2723</v>
      </c>
      <c r="U70" s="26"/>
    </row>
    <row r="71" s="19" customFormat="1">
      <c r="B71" s="23" t="s">
        <v>2801</v>
      </c>
      <c r="U71" s="26"/>
    </row>
    <row r="72" s="19" customFormat="1">
      <c r="B72" s="23" t="s">
        <v>3080</v>
      </c>
      <c r="U72" s="26"/>
    </row>
    <row r="73" s="19" customFormat="1">
      <c r="B73" s="23" t="s">
        <v>2721</v>
      </c>
      <c r="U73" s="26"/>
    </row>
    <row r="74" s="19" customFormat="1">
      <c r="B74" s="23" t="s">
        <v>2731</v>
      </c>
      <c r="U74" s="26"/>
    </row>
    <row r="75" s="19" customFormat="1">
      <c r="B75" s="23" t="s">
        <v>2803</v>
      </c>
      <c r="U75" s="26"/>
    </row>
    <row r="76" s="19" customFormat="1">
      <c r="B76" s="23" t="s">
        <v>2723</v>
      </c>
      <c r="U76" s="26"/>
    </row>
    <row r="77" s="19" customFormat="1">
      <c r="B77" s="23" t="s">
        <v>2804</v>
      </c>
      <c r="U77" s="26"/>
    </row>
    <row r="78" s="19" customFormat="1">
      <c r="B78" s="23" t="s">
        <v>2805</v>
      </c>
      <c r="U78" s="26"/>
    </row>
    <row r="79" s="19" customFormat="1">
      <c r="B79" s="23" t="s">
        <v>3036</v>
      </c>
      <c r="U79" s="26"/>
    </row>
    <row r="80" s="19" customFormat="1">
      <c r="B80" s="23" t="s">
        <v>3081</v>
      </c>
      <c r="U80" s="26"/>
    </row>
    <row r="81" s="19" customFormat="1">
      <c r="B81" s="23" t="s">
        <v>2921</v>
      </c>
      <c r="U81" s="26"/>
    </row>
    <row r="82" s="19" customFormat="1">
      <c r="B82" s="23" t="s">
        <v>2809</v>
      </c>
      <c r="U82" s="26"/>
    </row>
    <row r="83" s="19" customFormat="1">
      <c r="B83" s="23" t="s">
        <v>2810</v>
      </c>
      <c r="U83" s="26"/>
    </row>
    <row r="84" s="19" customFormat="1">
      <c r="B84" s="23" t="s">
        <v>2811</v>
      </c>
      <c r="U84" s="26"/>
    </row>
    <row r="85" s="19" customFormat="1">
      <c r="B85" s="23" t="s">
        <v>2924</v>
      </c>
      <c r="U85" s="26"/>
    </row>
    <row r="86" s="19" customFormat="1">
      <c r="B86" s="23" t="s">
        <v>2813</v>
      </c>
      <c r="U86" s="26"/>
    </row>
    <row r="87" s="19" customFormat="1">
      <c r="B87" s="23" t="s">
        <v>2814</v>
      </c>
      <c r="U87" s="26"/>
    </row>
    <row r="88" s="19" customFormat="1">
      <c r="B88" s="23" t="s">
        <v>2815</v>
      </c>
      <c r="U88" s="26"/>
    </row>
    <row r="89" s="19" customFormat="1">
      <c r="B89" s="23" t="s">
        <v>2927</v>
      </c>
      <c r="U89" s="26"/>
    </row>
    <row r="90" s="19" customFormat="1">
      <c r="B90" s="23" t="s">
        <v>2928</v>
      </c>
      <c r="U90" s="26"/>
    </row>
    <row r="91" s="19" customFormat="1">
      <c r="B91" s="23" t="s">
        <v>2818</v>
      </c>
      <c r="U91" s="26"/>
    </row>
    <row r="92" s="19" customFormat="1">
      <c r="B92" s="23" t="s">
        <v>2819</v>
      </c>
      <c r="U92" s="26"/>
    </row>
    <row r="93" s="19" customFormat="1">
      <c r="B93" s="23" t="s">
        <v>2723</v>
      </c>
      <c r="U93" s="26"/>
    </row>
    <row r="94" s="19" customFormat="1">
      <c r="B94" s="23" t="s">
        <v>2820</v>
      </c>
      <c r="U94" s="26"/>
    </row>
    <row r="95" s="19" customFormat="1">
      <c r="B95" s="23" t="s">
        <v>2821</v>
      </c>
      <c r="U95" s="26"/>
    </row>
    <row r="96" s="19" customFormat="1">
      <c r="B96" s="23" t="s">
        <v>2806</v>
      </c>
      <c r="U96" s="26"/>
    </row>
    <row r="97" s="19" customFormat="1">
      <c r="B97" s="23" t="s">
        <v>2920</v>
      </c>
      <c r="U97" s="26"/>
    </row>
    <row r="98" s="19" customFormat="1">
      <c r="B98" s="23" t="s">
        <v>2921</v>
      </c>
      <c r="U98" s="26"/>
    </row>
    <row r="99" s="19" customFormat="1">
      <c r="B99" s="23" t="s">
        <v>2809</v>
      </c>
      <c r="U99" s="26"/>
    </row>
    <row r="100" s="19" customFormat="1">
      <c r="B100" s="23" t="s">
        <v>2810</v>
      </c>
      <c r="U100" s="26"/>
    </row>
    <row r="101" s="19" customFormat="1">
      <c r="B101" s="23" t="s">
        <v>2811</v>
      </c>
      <c r="U101" s="26"/>
    </row>
    <row r="102" s="19" customFormat="1">
      <c r="B102" s="23" t="s">
        <v>2924</v>
      </c>
      <c r="U102" s="26"/>
    </row>
    <row r="103" s="19" customFormat="1">
      <c r="B103" s="23" t="s">
        <v>2936</v>
      </c>
      <c r="U103" s="26"/>
    </row>
    <row r="104" s="19" customFormat="1">
      <c r="B104" s="23" t="s">
        <v>2814</v>
      </c>
      <c r="U104" s="26"/>
    </row>
    <row r="105" s="19" customFormat="1">
      <c r="B105" s="23" t="s">
        <v>2815</v>
      </c>
      <c r="U105" s="26"/>
    </row>
    <row r="106" s="19" customFormat="1">
      <c r="B106" s="23" t="s">
        <v>2927</v>
      </c>
      <c r="U106" s="26"/>
    </row>
    <row r="107" s="19" customFormat="1">
      <c r="B107" s="23" t="s">
        <v>2932</v>
      </c>
      <c r="U107" s="26"/>
    </row>
    <row r="108" s="19" customFormat="1">
      <c r="B108" s="23" t="s">
        <v>2818</v>
      </c>
      <c r="U108" s="26"/>
    </row>
    <row r="109" s="19" customFormat="1">
      <c r="B109" s="23" t="s">
        <v>2721</v>
      </c>
      <c r="U109" s="26"/>
    </row>
    <row r="110" s="19" customFormat="1">
      <c r="B110" s="23" t="s">
        <v>2731</v>
      </c>
      <c r="U110" s="26"/>
    </row>
    <row r="111" s="19" customFormat="1">
      <c r="B111" s="23" t="s">
        <v>2833</v>
      </c>
      <c r="U111" s="26"/>
    </row>
    <row r="112" s="19" customFormat="1">
      <c r="B112" s="23" t="s">
        <v>2723</v>
      </c>
      <c r="U112" s="26"/>
    </row>
    <row r="113" s="19" customFormat="1">
      <c r="B113" s="23" t="s">
        <v>3082</v>
      </c>
      <c r="U113" s="26"/>
    </row>
    <row r="114" s="19" customFormat="1">
      <c r="B114" s="23" t="s">
        <v>3047</v>
      </c>
      <c r="U114" s="26"/>
    </row>
    <row r="115" s="19" customFormat="1">
      <c r="B115" s="23" t="s">
        <v>2819</v>
      </c>
      <c r="U115" s="26"/>
    </row>
    <row r="116" s="19" customFormat="1">
      <c r="B116" s="23" t="s">
        <v>2723</v>
      </c>
      <c r="U116" s="26"/>
    </row>
    <row r="117" s="19" customFormat="1">
      <c r="B117" s="23" t="s">
        <v>3083</v>
      </c>
      <c r="U117" s="26"/>
    </row>
    <row r="118" s="19" customFormat="1">
      <c r="B118" s="23" t="s">
        <v>3084</v>
      </c>
      <c r="U118" s="26"/>
    </row>
    <row r="119" s="19" customFormat="1">
      <c r="B119" s="23" t="s">
        <v>2950</v>
      </c>
      <c r="U119" s="26"/>
    </row>
    <row r="120" s="19" customFormat="1">
      <c r="B120" s="23" t="s">
        <v>3085</v>
      </c>
      <c r="U120" s="26"/>
    </row>
    <row r="121" s="19" customFormat="1">
      <c r="B121" s="23" t="s">
        <v>2721</v>
      </c>
      <c r="U121" s="26"/>
    </row>
    <row r="122" s="19" customFormat="1">
      <c r="B122" s="23" t="s">
        <v>2731</v>
      </c>
      <c r="U122" s="26"/>
    </row>
    <row r="123" s="19" customFormat="1">
      <c r="B123" s="23" t="s">
        <v>2837</v>
      </c>
      <c r="U123" s="26"/>
    </row>
    <row r="124" s="19" customFormat="1">
      <c r="B124" s="23" t="s">
        <v>2723</v>
      </c>
      <c r="U124" s="26"/>
    </row>
    <row r="125" s="19" customFormat="1">
      <c r="B125" s="23" t="s">
        <v>2838</v>
      </c>
      <c r="U125" s="26"/>
    </row>
    <row r="126" s="19" customFormat="1">
      <c r="B126" s="23" t="s">
        <v>3086</v>
      </c>
      <c r="U126" s="26"/>
    </row>
    <row r="127" s="19" customFormat="1">
      <c r="B127" s="23" t="s">
        <v>2819</v>
      </c>
      <c r="U127" s="26"/>
    </row>
    <row r="128" s="19" customFormat="1">
      <c r="B128" s="23" t="s">
        <v>2723</v>
      </c>
      <c r="U128" s="26"/>
    </row>
    <row r="129" s="19" customFormat="1">
      <c r="B129" s="23" t="s">
        <v>2957</v>
      </c>
      <c r="U129" s="26"/>
    </row>
    <row r="130" s="19" customFormat="1">
      <c r="B130" s="23" t="s">
        <v>3087</v>
      </c>
      <c r="U130" s="26"/>
    </row>
    <row r="131" s="19" customFormat="1">
      <c r="B131" s="23" t="s">
        <v>2721</v>
      </c>
      <c r="U131" s="26"/>
    </row>
    <row r="132" s="19" customFormat="1">
      <c r="B132" s="23" t="s">
        <v>2846</v>
      </c>
      <c r="U132" s="26"/>
    </row>
    <row r="133" s="19" customFormat="1">
      <c r="B133" s="23" t="s">
        <v>2960</v>
      </c>
      <c r="U133" s="26"/>
    </row>
    <row r="134" s="19" customFormat="1">
      <c r="B134" s="23" t="s">
        <v>2688</v>
      </c>
      <c r="U134" s="26"/>
    </row>
    <row r="135" s="19" customFormat="1">
      <c r="B135" s="23" t="s">
        <v>2689</v>
      </c>
      <c r="U135" s="26"/>
    </row>
    <row r="136" s="19" customFormat="1">
      <c r="B136" s="23" t="s">
        <v>2690</v>
      </c>
      <c r="U136" s="26"/>
    </row>
    <row r="137" s="19" customFormat="1">
      <c r="B137" s="23" t="s">
        <v>3056</v>
      </c>
      <c r="U137" s="26"/>
    </row>
    <row r="138" s="19" customFormat="1">
      <c r="B138" s="23" t="s">
        <v>2692</v>
      </c>
      <c r="U138" s="26"/>
    </row>
    <row r="139" s="19" customFormat="1">
      <c r="B139" s="23" t="s">
        <v>3057</v>
      </c>
      <c r="U139" s="26"/>
    </row>
    <row r="140" s="19" customFormat="1">
      <c r="B140" s="23" t="s">
        <v>3058</v>
      </c>
      <c r="U140" s="26"/>
    </row>
    <row r="141" s="19" customFormat="1">
      <c r="B141" s="23" t="s">
        <v>2696</v>
      </c>
      <c r="U141" s="26"/>
    </row>
    <row r="142" s="19" customFormat="1">
      <c r="B142" s="23" t="s">
        <v>2697</v>
      </c>
      <c r="U142" s="26"/>
    </row>
    <row r="143" s="19" customFormat="1">
      <c r="B143" s="23" t="s">
        <v>3088</v>
      </c>
      <c r="U143" s="26"/>
    </row>
    <row r="144" s="19" customFormat="1">
      <c r="B144" s="23" t="s">
        <v>3089</v>
      </c>
      <c r="U144" s="26"/>
    </row>
    <row r="145" s="19" customFormat="1">
      <c r="B145" s="23" t="s">
        <v>3090</v>
      </c>
      <c r="U145" s="26"/>
    </row>
    <row r="146" s="19" customFormat="1">
      <c r="B146" s="23" t="s">
        <v>2859</v>
      </c>
      <c r="U146" s="26"/>
    </row>
    <row r="147" s="19" customFormat="1">
      <c r="B147" s="23" t="s">
        <v>2700</v>
      </c>
      <c r="U147" s="26"/>
    </row>
    <row r="148" s="19" customFormat="1">
      <c r="B148" s="23" t="s">
        <v>2701</v>
      </c>
      <c r="U148" s="26"/>
    </row>
    <row r="149" s="19" customFormat="1">
      <c r="B149" s="23" t="s">
        <v>3062</v>
      </c>
      <c r="U149" s="26"/>
    </row>
    <row r="150" s="19" customFormat="1">
      <c r="B150" s="23" t="s">
        <v>2861</v>
      </c>
      <c r="U150" s="26"/>
    </row>
    <row r="151" s="19" customFormat="1">
      <c r="B151" s="23" t="s">
        <v>2705</v>
      </c>
      <c r="U151" s="26"/>
    </row>
    <row r="152" s="19" customFormat="1">
      <c r="B152" s="23" t="s">
        <v>3091</v>
      </c>
      <c r="U152" s="26"/>
    </row>
    <row r="153" s="19" customFormat="1">
      <c r="B153" s="23" t="s">
        <v>3092</v>
      </c>
      <c r="U153" s="26"/>
    </row>
    <row r="154" s="19" customFormat="1">
      <c r="B154" s="23" t="s">
        <v>3064</v>
      </c>
      <c r="U154" s="26"/>
    </row>
    <row r="155" s="19" customFormat="1">
      <c r="B155" s="23" t="s">
        <v>3065</v>
      </c>
      <c r="U155" s="26"/>
    </row>
    <row r="156" s="19" customFormat="1">
      <c r="B156" s="23" t="s">
        <v>2709</v>
      </c>
      <c r="U156" s="26"/>
    </row>
    <row r="157" s="19" customFormat="1">
      <c r="B157" s="23" t="s">
        <v>2710</v>
      </c>
      <c r="U157" s="26"/>
    </row>
    <row r="158" s="19" customFormat="1">
      <c r="B158" s="23" t="s">
        <v>3093</v>
      </c>
      <c r="U158" s="26"/>
    </row>
    <row r="159" s="19" customFormat="1">
      <c r="B159" s="23" t="s">
        <v>2712</v>
      </c>
      <c r="U159" s="26"/>
    </row>
    <row r="160" s="19" customFormat="1">
      <c r="B160" s="23" t="s">
        <v>2713</v>
      </c>
      <c r="U160" s="26"/>
    </row>
    <row r="161" s="19" customFormat="1">
      <c r="B161" s="23" t="s">
        <v>2714</v>
      </c>
      <c r="U161" s="26"/>
    </row>
    <row r="162" s="19" customFormat="1">
      <c r="B162" s="23" t="s">
        <v>2715</v>
      </c>
      <c r="U162" s="26"/>
    </row>
    <row r="163" s="19" customFormat="1">
      <c r="B163" s="23" t="s">
        <v>2866</v>
      </c>
      <c r="U163" s="26"/>
    </row>
    <row r="164" s="19" customFormat="1">
      <c r="B164" s="23" t="s">
        <v>2717</v>
      </c>
      <c r="U164" s="26"/>
    </row>
    <row r="165" s="19" customFormat="1">
      <c r="B165" s="23" t="s">
        <v>2718</v>
      </c>
      <c r="U165" s="26"/>
    </row>
    <row r="166" s="19" customFormat="1">
      <c r="B166" s="23" t="s">
        <v>2719</v>
      </c>
      <c r="U166" s="26"/>
    </row>
    <row r="167" s="19" customFormat="1">
      <c r="B167" s="23" t="s">
        <v>2720</v>
      </c>
      <c r="U167" s="26"/>
    </row>
    <row r="168" s="19" customFormat="1">
      <c r="B168" s="23" t="s">
        <v>2721</v>
      </c>
      <c r="U168" s="26"/>
    </row>
    <row r="169" s="19" customFormat="1">
      <c r="B169" s="23" t="s">
        <v>2696</v>
      </c>
      <c r="U169" s="26"/>
    </row>
    <row r="170" s="19" customFormat="1">
      <c r="B170" s="23" t="s">
        <v>2722</v>
      </c>
      <c r="U170" s="26"/>
    </row>
    <row r="171" s="19" customFormat="1">
      <c r="B171" s="23" t="s">
        <v>2723</v>
      </c>
      <c r="U171" s="26"/>
    </row>
    <row r="172" s="19" customFormat="1">
      <c r="B172" s="23" t="s">
        <v>2972</v>
      </c>
      <c r="U172" s="26"/>
    </row>
    <row r="173" s="19" customFormat="1">
      <c r="B173" s="23" t="s">
        <v>3094</v>
      </c>
      <c r="U173" s="26"/>
    </row>
    <row r="174" s="19" customFormat="1">
      <c r="B174" s="23" t="s">
        <v>2721</v>
      </c>
      <c r="U174" s="26"/>
    </row>
    <row r="175" s="19" customFormat="1">
      <c r="B175" s="23" t="s">
        <v>2731</v>
      </c>
      <c r="U175" s="26"/>
    </row>
    <row r="176" s="19" customFormat="1">
      <c r="B176" s="23" t="s">
        <v>3068</v>
      </c>
      <c r="U176" s="26"/>
    </row>
    <row r="177" s="19" customFormat="1">
      <c r="B177" s="23" t="s">
        <v>3069</v>
      </c>
      <c r="U177" s="26"/>
    </row>
    <row r="178" s="19" customFormat="1">
      <c r="B178" s="23" t="s">
        <v>3070</v>
      </c>
      <c r="U178" s="26"/>
    </row>
    <row r="179" s="19" customFormat="1">
      <c r="B179" s="23" t="s">
        <v>3071</v>
      </c>
      <c r="U179" s="26"/>
    </row>
    <row r="180" s="19" customFormat="1">
      <c r="B180" s="23" t="s">
        <v>3072</v>
      </c>
      <c r="U180" s="26"/>
    </row>
    <row r="181" s="19" customFormat="1">
      <c r="B181" s="23" t="s">
        <v>3095</v>
      </c>
      <c r="U181" s="26"/>
    </row>
    <row r="182" s="19" customFormat="1">
      <c r="B182" s="23" t="s">
        <v>3074</v>
      </c>
      <c r="U182" s="26"/>
    </row>
    <row r="183" s="19" customFormat="1">
      <c r="B183" s="23" t="s">
        <v>3075</v>
      </c>
      <c r="U183" s="26"/>
    </row>
    <row r="184" s="19" customFormat="1">
      <c r="B184" s="23" t="s">
        <v>3096</v>
      </c>
      <c r="U184" s="26"/>
    </row>
    <row r="185" s="19" customFormat="1">
      <c r="B185" s="23" t="s">
        <v>3097</v>
      </c>
      <c r="U185" s="26"/>
    </row>
    <row r="186" s="19" customFormat="1">
      <c r="B186" s="23" t="s">
        <v>3098</v>
      </c>
      <c r="U186" s="26"/>
    </row>
    <row r="187" s="19" customFormat="1">
      <c r="B187" s="23" t="s">
        <v>3099</v>
      </c>
      <c r="U187" s="26"/>
    </row>
    <row r="188" s="19" customFormat="1">
      <c r="B188" s="23" t="s">
        <v>3078</v>
      </c>
      <c r="U188" s="26"/>
    </row>
    <row r="189" s="19" customFormat="1">
      <c r="B189" s="23" t="s">
        <v>3100</v>
      </c>
      <c r="U189" s="26"/>
    </row>
    <row r="190" s="19" customFormat="1">
      <c r="B190" s="23" t="s">
        <v>2696</v>
      </c>
      <c r="U190" s="26"/>
    </row>
    <row r="191" s="19" customFormat="1">
      <c r="B191" s="23" t="s">
        <v>2800</v>
      </c>
      <c r="U191" s="26"/>
    </row>
    <row r="192" s="19" customFormat="1">
      <c r="B192" s="23" t="s">
        <v>2723</v>
      </c>
      <c r="U192" s="26"/>
    </row>
    <row r="193" s="19" customFormat="1">
      <c r="B193" s="23" t="s">
        <v>3101</v>
      </c>
      <c r="U193" s="26"/>
    </row>
    <row r="194" s="19" customFormat="1">
      <c r="B194" s="23" t="s">
        <v>3102</v>
      </c>
      <c r="U194" s="26"/>
    </row>
    <row r="195" s="19" customFormat="1">
      <c r="B195" s="23" t="s">
        <v>2721</v>
      </c>
      <c r="U195" s="26"/>
    </row>
    <row r="196" s="19" customFormat="1">
      <c r="B196" s="23" t="s">
        <v>2731</v>
      </c>
      <c r="U196" s="26"/>
    </row>
    <row r="197" s="19" customFormat="1">
      <c r="B197" s="23" t="s">
        <v>2803</v>
      </c>
      <c r="U197" s="26"/>
    </row>
    <row r="198" s="19" customFormat="1">
      <c r="B198" s="23" t="s">
        <v>2723</v>
      </c>
      <c r="U198" s="26"/>
    </row>
    <row r="199" s="19" customFormat="1">
      <c r="B199" s="23" t="s">
        <v>2820</v>
      </c>
      <c r="U199" s="26"/>
    </row>
    <row r="200" s="19" customFormat="1">
      <c r="B200" s="23" t="s">
        <v>2841</v>
      </c>
      <c r="U200" s="26"/>
    </row>
    <row r="201" s="19" customFormat="1">
      <c r="B201" s="23" t="s">
        <v>3036</v>
      </c>
      <c r="U201" s="26"/>
    </row>
    <row r="202" s="19" customFormat="1">
      <c r="B202" s="23" t="s">
        <v>3103</v>
      </c>
      <c r="U202" s="26"/>
    </row>
    <row r="203" s="19" customFormat="1">
      <c r="B203" s="23" t="s">
        <v>2921</v>
      </c>
      <c r="U203" s="26"/>
    </row>
    <row r="204" s="19" customFormat="1">
      <c r="B204" s="23" t="s">
        <v>2922</v>
      </c>
      <c r="U204" s="26"/>
    </row>
    <row r="205" s="19" customFormat="1">
      <c r="B205" s="23" t="s">
        <v>2810</v>
      </c>
      <c r="U205" s="26"/>
    </row>
    <row r="206" s="19" customFormat="1">
      <c r="B206" s="23" t="s">
        <v>2923</v>
      </c>
      <c r="U206" s="26"/>
    </row>
    <row r="207" s="19" customFormat="1">
      <c r="B207" s="23" t="s">
        <v>3029</v>
      </c>
      <c r="U207" s="26"/>
    </row>
    <row r="208" s="19" customFormat="1">
      <c r="B208" s="23" t="s">
        <v>2925</v>
      </c>
      <c r="U208" s="26"/>
    </row>
    <row r="209" s="19" customFormat="1">
      <c r="B209" s="23" t="s">
        <v>2930</v>
      </c>
      <c r="U209" s="26"/>
    </row>
    <row r="210" s="19" customFormat="1">
      <c r="B210" s="23" t="s">
        <v>2926</v>
      </c>
      <c r="U210" s="26"/>
    </row>
    <row r="211" s="19" customFormat="1">
      <c r="B211" s="23" t="s">
        <v>2816</v>
      </c>
      <c r="U211" s="26"/>
    </row>
    <row r="212" s="19" customFormat="1">
      <c r="B212" s="23" t="s">
        <v>3030</v>
      </c>
      <c r="U212" s="26"/>
    </row>
    <row r="213" s="19" customFormat="1">
      <c r="B213" s="23" t="s">
        <v>2931</v>
      </c>
      <c r="U213" s="26"/>
    </row>
    <row r="214" s="19" customFormat="1">
      <c r="B214" s="23" t="s">
        <v>2819</v>
      </c>
      <c r="U214" s="26"/>
    </row>
    <row r="215" s="19" customFormat="1">
      <c r="B215" s="23" t="s">
        <v>2723</v>
      </c>
      <c r="U215" s="26"/>
    </row>
    <row r="216" s="19" customFormat="1">
      <c r="B216" s="23" t="s">
        <v>2820</v>
      </c>
      <c r="U216" s="26"/>
    </row>
    <row r="217" s="19" customFormat="1">
      <c r="B217" s="23" t="s">
        <v>2805</v>
      </c>
      <c r="U217" s="26"/>
    </row>
    <row r="218" s="19" customFormat="1">
      <c r="B218" s="23" t="s">
        <v>2806</v>
      </c>
      <c r="U218" s="26"/>
    </row>
    <row r="219" s="19" customFormat="1">
      <c r="B219" s="23" t="s">
        <v>2807</v>
      </c>
      <c r="U219" s="26"/>
    </row>
    <row r="220" s="19" customFormat="1">
      <c r="B220" s="23" t="s">
        <v>2921</v>
      </c>
      <c r="U220" s="26"/>
    </row>
    <row r="221" s="19" customFormat="1">
      <c r="B221" s="23" t="s">
        <v>2809</v>
      </c>
      <c r="U221" s="26"/>
    </row>
    <row r="222" s="19" customFormat="1">
      <c r="B222" s="23" t="s">
        <v>2810</v>
      </c>
      <c r="U222" s="26"/>
    </row>
    <row r="223" s="19" customFormat="1">
      <c r="B223" s="23" t="s">
        <v>2923</v>
      </c>
      <c r="U223" s="26"/>
    </row>
    <row r="224" s="19" customFormat="1">
      <c r="B224" s="23" t="s">
        <v>2924</v>
      </c>
      <c r="U224" s="26"/>
    </row>
    <row r="225" s="19" customFormat="1">
      <c r="B225" s="23" t="s">
        <v>2925</v>
      </c>
      <c r="U225" s="26"/>
    </row>
    <row r="226" s="19" customFormat="1">
      <c r="B226" s="23" t="s">
        <v>2814</v>
      </c>
      <c r="U226" s="26"/>
    </row>
    <row r="227" s="19" customFormat="1">
      <c r="B227" s="23" t="s">
        <v>2926</v>
      </c>
      <c r="U227" s="26"/>
    </row>
    <row r="228" s="19" customFormat="1">
      <c r="B228" s="23" t="s">
        <v>2927</v>
      </c>
      <c r="U228" s="26"/>
    </row>
    <row r="229" s="19" customFormat="1">
      <c r="B229" s="23" t="s">
        <v>2932</v>
      </c>
      <c r="U229" s="26"/>
    </row>
    <row r="230" s="19" customFormat="1">
      <c r="B230" s="23" t="s">
        <v>2931</v>
      </c>
      <c r="U230" s="26"/>
    </row>
    <row r="231" s="19" customFormat="1">
      <c r="B231" s="23" t="s">
        <v>2721</v>
      </c>
      <c r="U231" s="26"/>
    </row>
    <row r="232" s="19" customFormat="1">
      <c r="B232" s="23" t="s">
        <v>2731</v>
      </c>
      <c r="U232" s="26"/>
    </row>
    <row r="233" s="19" customFormat="1">
      <c r="B233" s="23" t="s">
        <v>2833</v>
      </c>
      <c r="U233" s="26"/>
    </row>
    <row r="234" s="19" customFormat="1">
      <c r="B234" s="23" t="s">
        <v>2723</v>
      </c>
      <c r="U234" s="26"/>
    </row>
    <row r="235" s="19" customFormat="1">
      <c r="B235" s="23" t="s">
        <v>3104</v>
      </c>
      <c r="U235" s="26"/>
    </row>
    <row r="236" s="19" customFormat="1">
      <c r="B236" s="23" t="s">
        <v>2941</v>
      </c>
      <c r="U236" s="26"/>
    </row>
    <row r="237" s="19" customFormat="1">
      <c r="B237" s="23" t="s">
        <v>2819</v>
      </c>
      <c r="U237" s="26"/>
    </row>
    <row r="238" s="19" customFormat="1">
      <c r="B238" s="23" t="s">
        <v>2723</v>
      </c>
      <c r="U238" s="26"/>
    </row>
    <row r="239" s="19" customFormat="1">
      <c r="B239" s="23" t="s">
        <v>3104</v>
      </c>
      <c r="U239" s="26"/>
    </row>
    <row r="240" s="19" customFormat="1">
      <c r="B240" s="23" t="s">
        <v>3044</v>
      </c>
      <c r="U240" s="26"/>
    </row>
    <row r="241" s="19" customFormat="1">
      <c r="B241" s="23" t="s">
        <v>3105</v>
      </c>
      <c r="U241" s="26"/>
    </row>
    <row r="242" s="19" customFormat="1">
      <c r="B242" s="23" t="s">
        <v>2819</v>
      </c>
      <c r="U242" s="26"/>
    </row>
    <row r="243" s="19" customFormat="1">
      <c r="B243" s="23" t="s">
        <v>2723</v>
      </c>
      <c r="U243" s="26"/>
    </row>
    <row r="244" s="19" customFormat="1">
      <c r="B244" s="23" t="s">
        <v>3106</v>
      </c>
      <c r="U244" s="26"/>
    </row>
    <row r="245" s="19" customFormat="1">
      <c r="B245" s="23" t="s">
        <v>3107</v>
      </c>
      <c r="U245" s="26"/>
    </row>
    <row r="246" s="19" customFormat="1">
      <c r="B246" s="23" t="s">
        <v>2944</v>
      </c>
      <c r="U246" s="26"/>
    </row>
    <row r="247" s="19" customFormat="1">
      <c r="B247" s="23" t="s">
        <v>2945</v>
      </c>
      <c r="U247" s="26"/>
    </row>
    <row r="248" s="19" customFormat="1">
      <c r="B248" s="23" t="s">
        <v>2819</v>
      </c>
      <c r="U248" s="26"/>
    </row>
    <row r="249" s="19" customFormat="1">
      <c r="B249" s="23" t="s">
        <v>2723</v>
      </c>
      <c r="U249" s="26"/>
    </row>
    <row r="250" s="19" customFormat="1">
      <c r="B250" s="23" t="s">
        <v>3108</v>
      </c>
      <c r="U250" s="26"/>
    </row>
    <row r="251" s="19" customFormat="1">
      <c r="B251" s="23" t="s">
        <v>3107</v>
      </c>
      <c r="U251" s="26"/>
    </row>
    <row r="252" s="19" customFormat="1">
      <c r="B252" s="23" t="s">
        <v>2950</v>
      </c>
      <c r="U252" s="26"/>
    </row>
    <row r="253" s="19" customFormat="1">
      <c r="B253" s="23" t="s">
        <v>2951</v>
      </c>
      <c r="U253" s="26"/>
    </row>
    <row r="254" s="19" customFormat="1">
      <c r="B254" s="23" t="s">
        <v>2721</v>
      </c>
      <c r="U254" s="26"/>
    </row>
    <row r="255" s="19" customFormat="1">
      <c r="B255" s="23" t="s">
        <v>2731</v>
      </c>
      <c r="U255" s="26"/>
    </row>
    <row r="256" s="19" customFormat="1">
      <c r="B256" s="23" t="s">
        <v>2837</v>
      </c>
      <c r="U256" s="26"/>
    </row>
    <row r="257" s="19" customFormat="1">
      <c r="B257" s="23" t="s">
        <v>2723</v>
      </c>
      <c r="U257" s="26"/>
    </row>
    <row r="258" s="19" customFormat="1">
      <c r="B258" s="23" t="s">
        <v>2838</v>
      </c>
      <c r="U258" s="26"/>
    </row>
    <row r="259" s="19" customFormat="1">
      <c r="B259" s="23" t="s">
        <v>3109</v>
      </c>
      <c r="U259" s="26"/>
    </row>
    <row r="260" s="19" customFormat="1">
      <c r="B260" s="23" t="s">
        <v>2819</v>
      </c>
      <c r="U260" s="26"/>
    </row>
    <row r="261" s="19" customFormat="1">
      <c r="B261" s="23" t="s">
        <v>2723</v>
      </c>
      <c r="U261" s="26"/>
    </row>
    <row r="262" s="19" customFormat="1">
      <c r="B262" s="23" t="s">
        <v>2957</v>
      </c>
      <c r="U262" s="26"/>
    </row>
    <row r="263" s="19" customFormat="1">
      <c r="B263" s="23" t="s">
        <v>3110</v>
      </c>
      <c r="U263" s="26"/>
    </row>
    <row r="264" s="19" customFormat="1">
      <c r="B264" s="23" t="s">
        <v>2819</v>
      </c>
      <c r="U264" s="26"/>
    </row>
    <row r="265" s="19" customFormat="1">
      <c r="B265" s="23" t="s">
        <v>2723</v>
      </c>
      <c r="U265" s="26"/>
    </row>
    <row r="266" s="19" customFormat="1">
      <c r="B266" s="23" t="s">
        <v>2957</v>
      </c>
      <c r="U266" s="26"/>
    </row>
    <row r="267" s="19" customFormat="1">
      <c r="B267" s="23" t="s">
        <v>3087</v>
      </c>
      <c r="U267" s="26"/>
    </row>
    <row r="268" s="19" customFormat="1">
      <c r="B268" s="23" t="s">
        <v>2721</v>
      </c>
      <c r="U268" s="26"/>
    </row>
    <row r="269" s="19" customFormat="1">
      <c r="B269" s="23" t="s">
        <v>2846</v>
      </c>
      <c r="U269" s="26"/>
    </row>
    <row r="270" s="19" customFormat="1">
      <c r="B270" s="23" t="s">
        <v>2847</v>
      </c>
      <c r="U270" s="26"/>
    </row>
    <row r="271" s="19" customFormat="1">
      <c r="B271" s="23" t="s">
        <v>2848</v>
      </c>
      <c r="U271" s="26"/>
    </row>
    <row r="272" s="19" customFormat="1">
      <c r="B272" s="24" t="s">
        <v>2849</v>
      </c>
      <c r="C272" s="21"/>
      <c r="D272" s="21"/>
      <c r="E272" s="21"/>
      <c r="F272" s="21"/>
      <c r="G272" s="21"/>
      <c r="H272" s="21"/>
      <c r="I272" s="21"/>
      <c r="J272" s="21"/>
      <c r="K272" s="21"/>
      <c r="L272" s="21"/>
      <c r="M272" s="21"/>
      <c r="N272" s="21"/>
      <c r="O272" s="21"/>
      <c r="P272" s="21"/>
      <c r="Q272" s="21"/>
      <c r="R272" s="21"/>
      <c r="S272" s="21"/>
      <c r="T272" s="21"/>
      <c r="U272" s="27"/>
    </row>
    <row r="273"/>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 ref="B248:U248"/>
    <mergeCell ref="B249:U249"/>
    <mergeCell ref="B250:U250"/>
    <mergeCell ref="B251:U251"/>
    <mergeCell ref="B252:U252"/>
    <mergeCell ref="B253:U253"/>
    <mergeCell ref="B254:U254"/>
    <mergeCell ref="B255:U255"/>
    <mergeCell ref="B256:U256"/>
    <mergeCell ref="B257:U257"/>
    <mergeCell ref="B258:U258"/>
    <mergeCell ref="B259:U259"/>
    <mergeCell ref="B260:U260"/>
    <mergeCell ref="B261:U261"/>
    <mergeCell ref="B262:U262"/>
    <mergeCell ref="B263:U263"/>
    <mergeCell ref="B264:U264"/>
    <mergeCell ref="B265:U265"/>
    <mergeCell ref="B266:U266"/>
    <mergeCell ref="B267:U267"/>
    <mergeCell ref="B268:U268"/>
    <mergeCell ref="B269:U269"/>
    <mergeCell ref="B270:U270"/>
    <mergeCell ref="B271:U271"/>
    <mergeCell ref="B272:U272"/>
  </mergeCells>
  <headerFooter/>
</worksheet>
</file>

<file path=xl/worksheets/sheet7.xml><?xml version="1.0" encoding="utf-8"?>
<worksheet xmlns:r="http://schemas.openxmlformats.org/officeDocument/2006/relationships" xmlns="http://schemas.openxmlformats.org/spreadsheetml/2006/main">
  <sheetPr codeName=""/>
  <dimension ref="A1:U481"/>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2678</v>
      </c>
      <c r="C5" s="20"/>
      <c r="D5" s="20"/>
      <c r="E5" s="20"/>
      <c r="F5" s="20"/>
      <c r="G5" s="20"/>
      <c r="H5" s="20"/>
      <c r="I5" s="20"/>
      <c r="J5" s="20"/>
      <c r="K5" s="20"/>
      <c r="L5" s="20"/>
      <c r="M5" s="20"/>
      <c r="N5" s="20"/>
      <c r="O5" s="20"/>
      <c r="P5" s="20"/>
      <c r="Q5" s="20"/>
      <c r="R5" s="20"/>
      <c r="S5" s="20"/>
      <c r="T5" s="20"/>
      <c r="U5" s="25"/>
    </row>
    <row r="6" s="19" customFormat="1">
      <c r="B6" s="23" t="s">
        <v>2679</v>
      </c>
      <c r="U6" s="26"/>
    </row>
    <row r="7" s="19" customFormat="1">
      <c r="B7" s="23" t="s">
        <v>2680</v>
      </c>
      <c r="U7" s="26"/>
    </row>
    <row r="8" s="19" customFormat="1">
      <c r="B8" s="23" t="s">
        <v>2681</v>
      </c>
      <c r="U8" s="26"/>
    </row>
    <row r="9" s="19" customFormat="1">
      <c r="B9" s="23" t="s">
        <v>2682</v>
      </c>
      <c r="U9" s="26"/>
    </row>
    <row r="10" s="19" customFormat="1">
      <c r="B10" s="23" t="s">
        <v>2683</v>
      </c>
      <c r="U10" s="26"/>
    </row>
    <row r="11" s="19" customFormat="1">
      <c r="B11" s="23" t="s">
        <v>3111</v>
      </c>
      <c r="U11" s="26"/>
    </row>
    <row r="12" s="19" customFormat="1">
      <c r="B12" s="23" t="s">
        <v>3112</v>
      </c>
      <c r="U12" s="26"/>
    </row>
    <row r="13" s="19" customFormat="1">
      <c r="B13" s="23" t="s">
        <v>2686</v>
      </c>
      <c r="U13" s="26"/>
    </row>
    <row r="14" s="19" customFormat="1">
      <c r="B14" s="23" t="s">
        <v>2687</v>
      </c>
      <c r="U14" s="26"/>
    </row>
    <row r="15" s="19" customFormat="1">
      <c r="B15" s="23" t="s">
        <v>2688</v>
      </c>
      <c r="U15" s="26"/>
    </row>
    <row r="16" s="19" customFormat="1">
      <c r="B16" s="23" t="s">
        <v>2689</v>
      </c>
      <c r="U16" s="26"/>
    </row>
    <row r="17" s="19" customFormat="1">
      <c r="B17" s="23" t="s">
        <v>2690</v>
      </c>
      <c r="U17" s="26"/>
    </row>
    <row r="18" s="19" customFormat="1">
      <c r="B18" s="23" t="s">
        <v>3113</v>
      </c>
      <c r="U18" s="26"/>
    </row>
    <row r="19" s="19" customFormat="1">
      <c r="B19" s="23" t="s">
        <v>2854</v>
      </c>
      <c r="U19" s="26"/>
    </row>
    <row r="20" s="19" customFormat="1">
      <c r="B20" s="23" t="s">
        <v>3114</v>
      </c>
      <c r="U20" s="26"/>
    </row>
    <row r="21" s="19" customFormat="1">
      <c r="B21" s="23" t="s">
        <v>3058</v>
      </c>
      <c r="U21" s="26"/>
    </row>
    <row r="22" s="19" customFormat="1">
      <c r="B22" s="23" t="s">
        <v>2696</v>
      </c>
      <c r="U22" s="26"/>
    </row>
    <row r="23" s="19" customFormat="1">
      <c r="B23" s="23" t="s">
        <v>2697</v>
      </c>
      <c r="U23" s="26"/>
    </row>
    <row r="24" s="19" customFormat="1">
      <c r="B24" s="23" t="s">
        <v>3115</v>
      </c>
      <c r="U24" s="26"/>
    </row>
    <row r="25" s="19" customFormat="1">
      <c r="B25" s="23" t="s">
        <v>3116</v>
      </c>
      <c r="U25" s="26"/>
    </row>
    <row r="26" s="19" customFormat="1">
      <c r="B26" s="23" t="s">
        <v>3117</v>
      </c>
      <c r="U26" s="26"/>
    </row>
    <row r="27" s="19" customFormat="1">
      <c r="B27" s="23" t="s">
        <v>2859</v>
      </c>
      <c r="U27" s="26"/>
    </row>
    <row r="28" s="19" customFormat="1">
      <c r="B28" s="23" t="s">
        <v>2860</v>
      </c>
      <c r="U28" s="26"/>
    </row>
    <row r="29" s="19" customFormat="1">
      <c r="B29" s="23" t="s">
        <v>3118</v>
      </c>
      <c r="U29" s="26"/>
    </row>
    <row r="30" s="19" customFormat="1">
      <c r="B30" s="23" t="s">
        <v>3062</v>
      </c>
      <c r="U30" s="26"/>
    </row>
    <row r="31" s="19" customFormat="1">
      <c r="B31" s="23" t="s">
        <v>2704</v>
      </c>
      <c r="U31" s="26"/>
    </row>
    <row r="32" s="19" customFormat="1">
      <c r="B32" s="23" t="s">
        <v>3119</v>
      </c>
      <c r="U32" s="26"/>
    </row>
    <row r="33" s="19" customFormat="1">
      <c r="B33" s="23" t="s">
        <v>3120</v>
      </c>
      <c r="U33" s="26"/>
    </row>
    <row r="34" s="19" customFormat="1">
      <c r="B34" s="23" t="s">
        <v>3063</v>
      </c>
      <c r="U34" s="26"/>
    </row>
    <row r="35" s="19" customFormat="1">
      <c r="B35" s="23" t="s">
        <v>3064</v>
      </c>
      <c r="U35" s="26"/>
    </row>
    <row r="36" s="19" customFormat="1">
      <c r="B36" s="23" t="s">
        <v>3121</v>
      </c>
      <c r="U36" s="26"/>
    </row>
    <row r="37" s="19" customFormat="1">
      <c r="B37" s="23" t="s">
        <v>2709</v>
      </c>
      <c r="U37" s="26"/>
    </row>
    <row r="38" s="19" customFormat="1">
      <c r="B38" s="23" t="s">
        <v>3122</v>
      </c>
      <c r="U38" s="26"/>
    </row>
    <row r="39" s="19" customFormat="1">
      <c r="B39" s="23" t="s">
        <v>2721</v>
      </c>
      <c r="U39" s="26"/>
    </row>
    <row r="40" s="19" customFormat="1">
      <c r="B40" s="23" t="s">
        <v>2696</v>
      </c>
      <c r="U40" s="26"/>
    </row>
    <row r="41" s="19" customFormat="1">
      <c r="B41" s="23" t="s">
        <v>3123</v>
      </c>
      <c r="U41" s="26"/>
    </row>
    <row r="42" s="19" customFormat="1">
      <c r="B42" s="23" t="s">
        <v>2723</v>
      </c>
      <c r="U42" s="26"/>
    </row>
    <row r="43" s="19" customFormat="1">
      <c r="B43" s="23" t="s">
        <v>3124</v>
      </c>
      <c r="U43" s="26"/>
    </row>
    <row r="44" s="19" customFormat="1">
      <c r="B44" s="23" t="s">
        <v>3125</v>
      </c>
      <c r="U44" s="26"/>
    </row>
    <row r="45" s="19" customFormat="1">
      <c r="B45" s="23" t="s">
        <v>3126</v>
      </c>
      <c r="U45" s="26"/>
    </row>
    <row r="46" s="19" customFormat="1">
      <c r="B46" s="23" t="s">
        <v>3127</v>
      </c>
      <c r="U46" s="26"/>
    </row>
    <row r="47" s="19" customFormat="1">
      <c r="B47" s="23" t="s">
        <v>3128</v>
      </c>
      <c r="U47" s="26"/>
    </row>
    <row r="48" s="19" customFormat="1">
      <c r="B48" s="23" t="s">
        <v>3129</v>
      </c>
      <c r="U48" s="26"/>
    </row>
    <row r="49" s="19" customFormat="1">
      <c r="B49" s="23" t="s">
        <v>3130</v>
      </c>
      <c r="U49" s="26"/>
    </row>
    <row r="50" s="19" customFormat="1">
      <c r="B50" s="23" t="s">
        <v>2721</v>
      </c>
      <c r="U50" s="26"/>
    </row>
    <row r="51" s="19" customFormat="1">
      <c r="B51" s="23" t="s">
        <v>2731</v>
      </c>
      <c r="U51" s="26"/>
    </row>
    <row r="52" s="19" customFormat="1">
      <c r="B52" s="23" t="s">
        <v>2722</v>
      </c>
      <c r="U52" s="26"/>
    </row>
    <row r="53" s="19" customFormat="1">
      <c r="B53" s="23" t="s">
        <v>2723</v>
      </c>
      <c r="U53" s="26"/>
    </row>
    <row r="54" s="19" customFormat="1">
      <c r="B54" s="23" t="s">
        <v>2972</v>
      </c>
      <c r="U54" s="26"/>
    </row>
    <row r="55" s="19" customFormat="1">
      <c r="B55" s="23" t="s">
        <v>3131</v>
      </c>
      <c r="U55" s="26"/>
    </row>
    <row r="56" s="19" customFormat="1">
      <c r="B56" s="23" t="s">
        <v>2721</v>
      </c>
      <c r="U56" s="26"/>
    </row>
    <row r="57" s="19" customFormat="1">
      <c r="B57" s="23" t="s">
        <v>2731</v>
      </c>
      <c r="U57" s="26"/>
    </row>
    <row r="58" s="19" customFormat="1">
      <c r="B58" s="23" t="s">
        <v>2732</v>
      </c>
      <c r="U58" s="26"/>
    </row>
    <row r="59" s="19" customFormat="1">
      <c r="B59" s="23" t="s">
        <v>2733</v>
      </c>
      <c r="U59" s="26"/>
    </row>
    <row r="60" s="19" customFormat="1">
      <c r="B60" s="23" t="s">
        <v>2734</v>
      </c>
      <c r="U60" s="26"/>
    </row>
    <row r="61" s="19" customFormat="1">
      <c r="B61" s="23" t="s">
        <v>2735</v>
      </c>
      <c r="U61" s="26"/>
    </row>
    <row r="62" s="19" customFormat="1">
      <c r="B62" s="23" t="s">
        <v>2736</v>
      </c>
      <c r="U62" s="26"/>
    </row>
    <row r="63" s="19" customFormat="1">
      <c r="B63" s="23" t="s">
        <v>2737</v>
      </c>
      <c r="U63" s="26"/>
    </row>
    <row r="64" s="19" customFormat="1">
      <c r="B64" s="23" t="s">
        <v>2738</v>
      </c>
      <c r="U64" s="26"/>
    </row>
    <row r="65" s="19" customFormat="1">
      <c r="B65" s="23" t="s">
        <v>3132</v>
      </c>
      <c r="U65" s="26"/>
    </row>
    <row r="66" s="19" customFormat="1">
      <c r="B66" s="23" t="s">
        <v>3133</v>
      </c>
      <c r="U66" s="26"/>
    </row>
    <row r="67" s="19" customFormat="1">
      <c r="B67" s="23" t="s">
        <v>2980</v>
      </c>
      <c r="U67" s="26"/>
    </row>
    <row r="68" s="19" customFormat="1">
      <c r="B68" s="23" t="s">
        <v>3134</v>
      </c>
      <c r="U68" s="26"/>
    </row>
    <row r="69" s="19" customFormat="1">
      <c r="B69" s="23" t="s">
        <v>2743</v>
      </c>
      <c r="U69" s="26"/>
    </row>
    <row r="70" s="19" customFormat="1">
      <c r="B70" s="23" t="s">
        <v>2744</v>
      </c>
      <c r="U70" s="26"/>
    </row>
    <row r="71" s="19" customFormat="1">
      <c r="B71" s="23" t="s">
        <v>3135</v>
      </c>
      <c r="U71" s="26"/>
    </row>
    <row r="72" s="19" customFormat="1">
      <c r="B72" s="23" t="s">
        <v>3136</v>
      </c>
      <c r="U72" s="26"/>
    </row>
    <row r="73" s="19" customFormat="1">
      <c r="B73" s="23" t="s">
        <v>3137</v>
      </c>
      <c r="U73" s="26"/>
    </row>
    <row r="74" s="19" customFormat="1">
      <c r="B74" s="23" t="s">
        <v>3138</v>
      </c>
      <c r="U74" s="26"/>
    </row>
    <row r="75" s="19" customFormat="1">
      <c r="B75" s="23" t="s">
        <v>3139</v>
      </c>
      <c r="U75" s="26"/>
    </row>
    <row r="76" s="19" customFormat="1">
      <c r="B76" s="23" t="s">
        <v>3140</v>
      </c>
      <c r="U76" s="26"/>
    </row>
    <row r="77" s="19" customFormat="1">
      <c r="B77" s="23" t="s">
        <v>3141</v>
      </c>
      <c r="U77" s="26"/>
    </row>
    <row r="78" s="19" customFormat="1">
      <c r="B78" s="23" t="s">
        <v>3142</v>
      </c>
      <c r="U78" s="26"/>
    </row>
    <row r="79" s="19" customFormat="1">
      <c r="B79" s="23" t="s">
        <v>3143</v>
      </c>
      <c r="U79" s="26"/>
    </row>
    <row r="80" s="19" customFormat="1">
      <c r="B80" s="23" t="s">
        <v>3098</v>
      </c>
      <c r="U80" s="26"/>
    </row>
    <row r="81" s="19" customFormat="1">
      <c r="B81" s="23" t="s">
        <v>3144</v>
      </c>
      <c r="U81" s="26"/>
    </row>
    <row r="82" s="19" customFormat="1">
      <c r="B82" s="23" t="s">
        <v>2991</v>
      </c>
      <c r="U82" s="26"/>
    </row>
    <row r="83" s="19" customFormat="1">
      <c r="B83" s="23" t="s">
        <v>2696</v>
      </c>
      <c r="U83" s="26"/>
    </row>
    <row r="84" s="19" customFormat="1">
      <c r="B84" s="23" t="s">
        <v>3145</v>
      </c>
      <c r="U84" s="26"/>
    </row>
    <row r="85" s="19" customFormat="1">
      <c r="B85" s="23" t="s">
        <v>3146</v>
      </c>
      <c r="U85" s="26"/>
    </row>
    <row r="86" s="19" customFormat="1">
      <c r="B86" s="23" t="s">
        <v>3147</v>
      </c>
      <c r="U86" s="26"/>
    </row>
    <row r="87" s="19" customFormat="1">
      <c r="B87" s="23" t="s">
        <v>3148</v>
      </c>
      <c r="U87" s="26"/>
    </row>
    <row r="88" s="19" customFormat="1">
      <c r="B88" s="23" t="s">
        <v>3149</v>
      </c>
      <c r="U88" s="26"/>
    </row>
    <row r="89" s="19" customFormat="1">
      <c r="B89" s="23" t="s">
        <v>3150</v>
      </c>
      <c r="U89" s="26"/>
    </row>
    <row r="90" s="19" customFormat="1">
      <c r="B90" s="23" t="s">
        <v>3151</v>
      </c>
      <c r="U90" s="26"/>
    </row>
    <row r="91" s="19" customFormat="1">
      <c r="B91" s="23" t="s">
        <v>3152</v>
      </c>
      <c r="U91" s="26"/>
    </row>
    <row r="92" s="19" customFormat="1">
      <c r="B92" s="23" t="s">
        <v>3153</v>
      </c>
      <c r="U92" s="26"/>
    </row>
    <row r="93" s="19" customFormat="1">
      <c r="B93" s="23" t="s">
        <v>3154</v>
      </c>
      <c r="U93" s="26"/>
    </row>
    <row r="94" s="19" customFormat="1">
      <c r="B94" s="23" t="s">
        <v>3155</v>
      </c>
      <c r="U94" s="26"/>
    </row>
    <row r="95" s="19" customFormat="1">
      <c r="B95" s="23" t="s">
        <v>3156</v>
      </c>
      <c r="U95" s="26"/>
    </row>
    <row r="96" s="19" customFormat="1">
      <c r="B96" s="23" t="s">
        <v>3157</v>
      </c>
      <c r="U96" s="26"/>
    </row>
    <row r="97" s="19" customFormat="1">
      <c r="B97" s="23" t="s">
        <v>3158</v>
      </c>
      <c r="U97" s="26"/>
    </row>
    <row r="98" s="19" customFormat="1">
      <c r="B98" s="23" t="s">
        <v>3159</v>
      </c>
      <c r="U98" s="26"/>
    </row>
    <row r="99" s="19" customFormat="1">
      <c r="B99" s="23" t="s">
        <v>3160</v>
      </c>
      <c r="U99" s="26"/>
    </row>
    <row r="100" s="19" customFormat="1">
      <c r="B100" s="23" t="s">
        <v>2752</v>
      </c>
      <c r="U100" s="26"/>
    </row>
    <row r="101" s="19" customFormat="1">
      <c r="B101" s="23" t="s">
        <v>3161</v>
      </c>
      <c r="U101" s="26"/>
    </row>
    <row r="102" s="19" customFormat="1">
      <c r="B102" s="23" t="s">
        <v>3162</v>
      </c>
      <c r="U102" s="26"/>
    </row>
    <row r="103" s="19" customFormat="1">
      <c r="B103" s="23" t="s">
        <v>3163</v>
      </c>
      <c r="U103" s="26"/>
    </row>
    <row r="104" s="19" customFormat="1">
      <c r="B104" s="23" t="s">
        <v>3164</v>
      </c>
      <c r="U104" s="26"/>
    </row>
    <row r="105" s="19" customFormat="1">
      <c r="B105" s="23" t="s">
        <v>3165</v>
      </c>
      <c r="U105" s="26"/>
    </row>
    <row r="106" s="19" customFormat="1">
      <c r="B106" s="23" t="s">
        <v>2696</v>
      </c>
      <c r="U106" s="26"/>
    </row>
    <row r="107" s="19" customFormat="1">
      <c r="B107" s="23" t="s">
        <v>2800</v>
      </c>
      <c r="U107" s="26"/>
    </row>
    <row r="108" s="19" customFormat="1">
      <c r="B108" s="23" t="s">
        <v>2723</v>
      </c>
      <c r="U108" s="26"/>
    </row>
    <row r="109" s="19" customFormat="1">
      <c r="B109" s="23" t="s">
        <v>2801</v>
      </c>
      <c r="U109" s="26"/>
    </row>
    <row r="110" s="19" customFormat="1">
      <c r="B110" s="23" t="s">
        <v>3166</v>
      </c>
      <c r="U110" s="26"/>
    </row>
    <row r="111" s="19" customFormat="1">
      <c r="B111" s="23" t="s">
        <v>2721</v>
      </c>
      <c r="U111" s="26"/>
    </row>
    <row r="112" s="19" customFormat="1">
      <c r="B112" s="23" t="s">
        <v>2731</v>
      </c>
      <c r="U112" s="26"/>
    </row>
    <row r="113" s="19" customFormat="1">
      <c r="B113" s="23" t="s">
        <v>2803</v>
      </c>
      <c r="U113" s="26"/>
    </row>
    <row r="114" s="19" customFormat="1">
      <c r="B114" s="23" t="s">
        <v>2723</v>
      </c>
      <c r="U114" s="26"/>
    </row>
    <row r="115" s="19" customFormat="1">
      <c r="B115" s="23" t="s">
        <v>3167</v>
      </c>
      <c r="U115" s="26"/>
    </row>
    <row r="116" s="19" customFormat="1">
      <c r="B116" s="23" t="s">
        <v>2841</v>
      </c>
      <c r="U116" s="26"/>
    </row>
    <row r="117" s="19" customFormat="1">
      <c r="B117" s="23" t="s">
        <v>2806</v>
      </c>
      <c r="U117" s="26"/>
    </row>
    <row r="118" s="19" customFormat="1">
      <c r="B118" s="23" t="s">
        <v>2807</v>
      </c>
      <c r="U118" s="26"/>
    </row>
    <row r="119" s="19" customFormat="1">
      <c r="B119" s="23" t="s">
        <v>2921</v>
      </c>
      <c r="U119" s="26"/>
    </row>
    <row r="120" s="19" customFormat="1">
      <c r="B120" s="23" t="s">
        <v>3168</v>
      </c>
      <c r="U120" s="26"/>
    </row>
    <row r="121" s="19" customFormat="1">
      <c r="B121" s="23" t="s">
        <v>2810</v>
      </c>
      <c r="U121" s="26"/>
    </row>
    <row r="122" s="19" customFormat="1">
      <c r="B122" s="23" t="s">
        <v>2923</v>
      </c>
      <c r="U122" s="26"/>
    </row>
    <row r="123" s="19" customFormat="1">
      <c r="B123" s="23" t="s">
        <v>3029</v>
      </c>
      <c r="U123" s="26"/>
    </row>
    <row r="124" s="19" customFormat="1">
      <c r="B124" s="23" t="s">
        <v>2925</v>
      </c>
      <c r="U124" s="26"/>
    </row>
    <row r="125" s="19" customFormat="1">
      <c r="B125" s="23" t="s">
        <v>2814</v>
      </c>
      <c r="U125" s="26"/>
    </row>
    <row r="126" s="19" customFormat="1">
      <c r="B126" s="23" t="s">
        <v>2926</v>
      </c>
      <c r="U126" s="26"/>
    </row>
    <row r="127" s="19" customFormat="1">
      <c r="B127" s="23" t="s">
        <v>2927</v>
      </c>
      <c r="U127" s="26"/>
    </row>
    <row r="128" s="19" customFormat="1">
      <c r="B128" s="23" t="s">
        <v>2932</v>
      </c>
      <c r="U128" s="26"/>
    </row>
    <row r="129" s="19" customFormat="1">
      <c r="B129" s="23" t="s">
        <v>2931</v>
      </c>
      <c r="U129" s="26"/>
    </row>
    <row r="130" s="19" customFormat="1">
      <c r="B130" s="23" t="s">
        <v>2819</v>
      </c>
      <c r="U130" s="26"/>
    </row>
    <row r="131" s="19" customFormat="1">
      <c r="B131" s="23" t="s">
        <v>2723</v>
      </c>
      <c r="U131" s="26"/>
    </row>
    <row r="132" s="19" customFormat="1">
      <c r="B132" s="23" t="s">
        <v>3167</v>
      </c>
      <c r="U132" s="26"/>
    </row>
    <row r="133" s="19" customFormat="1">
      <c r="B133" s="23" t="s">
        <v>2805</v>
      </c>
      <c r="U133" s="26"/>
    </row>
    <row r="134" s="19" customFormat="1">
      <c r="B134" s="23" t="s">
        <v>2806</v>
      </c>
      <c r="U134" s="26"/>
    </row>
    <row r="135" s="19" customFormat="1">
      <c r="B135" s="23" t="s">
        <v>2807</v>
      </c>
      <c r="U135" s="26"/>
    </row>
    <row r="136" s="19" customFormat="1">
      <c r="B136" s="23" t="s">
        <v>2808</v>
      </c>
      <c r="U136" s="26"/>
    </row>
    <row r="137" s="19" customFormat="1">
      <c r="B137" s="23" t="s">
        <v>2922</v>
      </c>
      <c r="U137" s="26"/>
    </row>
    <row r="138" s="19" customFormat="1">
      <c r="B138" s="23" t="s">
        <v>2810</v>
      </c>
      <c r="U138" s="26"/>
    </row>
    <row r="139" s="19" customFormat="1">
      <c r="B139" s="23" t="s">
        <v>2923</v>
      </c>
      <c r="U139" s="26"/>
    </row>
    <row r="140" s="19" customFormat="1">
      <c r="B140" s="23" t="s">
        <v>3029</v>
      </c>
      <c r="U140" s="26"/>
    </row>
    <row r="141" s="19" customFormat="1">
      <c r="B141" s="23" t="s">
        <v>2925</v>
      </c>
      <c r="U141" s="26"/>
    </row>
    <row r="142" s="19" customFormat="1">
      <c r="B142" s="23" t="s">
        <v>2814</v>
      </c>
      <c r="U142" s="26"/>
    </row>
    <row r="143" s="19" customFormat="1">
      <c r="B143" s="23" t="s">
        <v>2926</v>
      </c>
      <c r="U143" s="26"/>
    </row>
    <row r="144" s="19" customFormat="1">
      <c r="B144" s="23" t="s">
        <v>2927</v>
      </c>
      <c r="U144" s="26"/>
    </row>
    <row r="145" s="19" customFormat="1">
      <c r="B145" s="23" t="s">
        <v>2817</v>
      </c>
      <c r="U145" s="26"/>
    </row>
    <row r="146" s="19" customFormat="1">
      <c r="B146" s="23" t="s">
        <v>2818</v>
      </c>
      <c r="U146" s="26"/>
    </row>
    <row r="147" s="19" customFormat="1">
      <c r="B147" s="23" t="s">
        <v>2819</v>
      </c>
      <c r="U147" s="26"/>
    </row>
    <row r="148" s="19" customFormat="1">
      <c r="B148" s="23" t="s">
        <v>2723</v>
      </c>
      <c r="U148" s="26"/>
    </row>
    <row r="149" s="19" customFormat="1">
      <c r="B149" s="23" t="s">
        <v>3169</v>
      </c>
      <c r="U149" s="26"/>
    </row>
    <row r="150" s="19" customFormat="1">
      <c r="B150" s="23" t="s">
        <v>2821</v>
      </c>
      <c r="U150" s="26"/>
    </row>
    <row r="151" s="19" customFormat="1">
      <c r="B151" s="23" t="s">
        <v>2806</v>
      </c>
      <c r="U151" s="26"/>
    </row>
    <row r="152" s="19" customFormat="1">
      <c r="B152" s="23" t="s">
        <v>2807</v>
      </c>
      <c r="U152" s="26"/>
    </row>
    <row r="153" s="19" customFormat="1">
      <c r="B153" s="23" t="s">
        <v>2808</v>
      </c>
      <c r="U153" s="26"/>
    </row>
    <row r="154" s="19" customFormat="1">
      <c r="B154" s="23" t="s">
        <v>3168</v>
      </c>
      <c r="U154" s="26"/>
    </row>
    <row r="155" s="19" customFormat="1">
      <c r="B155" s="23" t="s">
        <v>2810</v>
      </c>
      <c r="U155" s="26"/>
    </row>
    <row r="156" s="19" customFormat="1">
      <c r="B156" s="23" t="s">
        <v>2923</v>
      </c>
      <c r="U156" s="26"/>
    </row>
    <row r="157" s="19" customFormat="1">
      <c r="B157" s="23" t="s">
        <v>2924</v>
      </c>
      <c r="U157" s="26"/>
    </row>
    <row r="158" s="19" customFormat="1">
      <c r="B158" s="23" t="s">
        <v>2813</v>
      </c>
      <c r="U158" s="26"/>
    </row>
    <row r="159" s="19" customFormat="1">
      <c r="B159" s="23" t="s">
        <v>2814</v>
      </c>
      <c r="U159" s="26"/>
    </row>
    <row r="160" s="19" customFormat="1">
      <c r="B160" s="23" t="s">
        <v>2926</v>
      </c>
      <c r="U160" s="26"/>
    </row>
    <row r="161" s="19" customFormat="1">
      <c r="B161" s="23" t="s">
        <v>2927</v>
      </c>
      <c r="U161" s="26"/>
    </row>
    <row r="162" s="19" customFormat="1">
      <c r="B162" s="23" t="s">
        <v>2817</v>
      </c>
      <c r="U162" s="26"/>
    </row>
    <row r="163" s="19" customFormat="1">
      <c r="B163" s="23" t="s">
        <v>2818</v>
      </c>
      <c r="U163" s="26"/>
    </row>
    <row r="164" s="19" customFormat="1">
      <c r="B164" s="23" t="s">
        <v>2721</v>
      </c>
      <c r="U164" s="26"/>
    </row>
    <row r="165" s="19" customFormat="1">
      <c r="B165" s="23" t="s">
        <v>2731</v>
      </c>
      <c r="U165" s="26"/>
    </row>
    <row r="166" s="19" customFormat="1">
      <c r="B166" s="23" t="s">
        <v>2833</v>
      </c>
      <c r="U166" s="26"/>
    </row>
    <row r="167" s="19" customFormat="1">
      <c r="B167" s="23" t="s">
        <v>2723</v>
      </c>
      <c r="U167" s="26"/>
    </row>
    <row r="168" s="19" customFormat="1">
      <c r="B168" s="23" t="s">
        <v>3170</v>
      </c>
      <c r="U168" s="26"/>
    </row>
    <row r="169" s="19" customFormat="1">
      <c r="B169" s="23" t="s">
        <v>3171</v>
      </c>
      <c r="U169" s="26"/>
    </row>
    <row r="170" s="19" customFormat="1">
      <c r="B170" s="23" t="s">
        <v>2944</v>
      </c>
      <c r="U170" s="26"/>
    </row>
    <row r="171" s="19" customFormat="1">
      <c r="B171" s="23" t="s">
        <v>3042</v>
      </c>
      <c r="U171" s="26"/>
    </row>
    <row r="172" s="19" customFormat="1">
      <c r="B172" s="23" t="s">
        <v>2819</v>
      </c>
      <c r="U172" s="26"/>
    </row>
    <row r="173" s="19" customFormat="1">
      <c r="B173" s="23" t="s">
        <v>2723</v>
      </c>
      <c r="U173" s="26"/>
    </row>
    <row r="174" s="19" customFormat="1">
      <c r="B174" s="23" t="s">
        <v>3170</v>
      </c>
      <c r="U174" s="26"/>
    </row>
    <row r="175" s="19" customFormat="1">
      <c r="B175" s="23" t="s">
        <v>3172</v>
      </c>
      <c r="U175" s="26"/>
    </row>
    <row r="176" s="19" customFormat="1">
      <c r="B176" s="23" t="s">
        <v>2950</v>
      </c>
      <c r="U176" s="26"/>
    </row>
    <row r="177" s="19" customFormat="1">
      <c r="B177" s="23" t="s">
        <v>2951</v>
      </c>
      <c r="U177" s="26"/>
    </row>
    <row r="178" s="19" customFormat="1">
      <c r="B178" s="23" t="s">
        <v>2721</v>
      </c>
      <c r="U178" s="26"/>
    </row>
    <row r="179" s="19" customFormat="1">
      <c r="B179" s="23" t="s">
        <v>2731</v>
      </c>
      <c r="U179" s="26"/>
    </row>
    <row r="180" s="19" customFormat="1">
      <c r="B180" s="23" t="s">
        <v>2837</v>
      </c>
      <c r="U180" s="26"/>
    </row>
    <row r="181" s="19" customFormat="1">
      <c r="B181" s="23" t="s">
        <v>2723</v>
      </c>
      <c r="U181" s="26"/>
    </row>
    <row r="182" s="19" customFormat="1">
      <c r="B182" s="23" t="s">
        <v>2838</v>
      </c>
      <c r="U182" s="26"/>
    </row>
    <row r="183" s="19" customFormat="1">
      <c r="B183" s="23" t="s">
        <v>3173</v>
      </c>
      <c r="U183" s="26"/>
    </row>
    <row r="184" s="19" customFormat="1">
      <c r="B184" s="23" t="s">
        <v>2721</v>
      </c>
      <c r="U184" s="26"/>
    </row>
    <row r="185" s="19" customFormat="1">
      <c r="B185" s="23" t="s">
        <v>2731</v>
      </c>
      <c r="U185" s="26"/>
    </row>
    <row r="186" s="19" customFormat="1">
      <c r="B186" s="23" t="s">
        <v>3174</v>
      </c>
      <c r="U186" s="26"/>
    </row>
    <row r="187" s="19" customFormat="1">
      <c r="B187" s="23" t="s">
        <v>2723</v>
      </c>
      <c r="U187" s="26"/>
    </row>
    <row r="188" s="19" customFormat="1">
      <c r="B188" s="23" t="s">
        <v>3175</v>
      </c>
      <c r="U188" s="26"/>
    </row>
    <row r="189" s="19" customFormat="1">
      <c r="B189" s="23" t="s">
        <v>3176</v>
      </c>
      <c r="U189" s="26"/>
    </row>
    <row r="190" s="19" customFormat="1">
      <c r="B190" s="23" t="s">
        <v>3177</v>
      </c>
      <c r="U190" s="26"/>
    </row>
    <row r="191" s="19" customFormat="1">
      <c r="B191" s="23" t="s">
        <v>3178</v>
      </c>
      <c r="U191" s="26"/>
    </row>
    <row r="192" s="19" customFormat="1">
      <c r="B192" s="23" t="s">
        <v>3179</v>
      </c>
      <c r="U192" s="26"/>
    </row>
    <row r="193" s="19" customFormat="1">
      <c r="B193" s="23" t="s">
        <v>2784</v>
      </c>
      <c r="U193" s="26"/>
    </row>
    <row r="194" s="19" customFormat="1">
      <c r="B194" s="23" t="s">
        <v>3180</v>
      </c>
      <c r="U194" s="26"/>
    </row>
    <row r="195" s="19" customFormat="1">
      <c r="B195" s="23" t="s">
        <v>3181</v>
      </c>
      <c r="U195" s="26"/>
    </row>
    <row r="196" s="19" customFormat="1">
      <c r="B196" s="23" t="s">
        <v>3182</v>
      </c>
      <c r="U196" s="26"/>
    </row>
    <row r="197" s="19" customFormat="1">
      <c r="B197" s="23" t="s">
        <v>3183</v>
      </c>
      <c r="U197" s="26"/>
    </row>
    <row r="198" s="19" customFormat="1">
      <c r="B198" s="23" t="s">
        <v>3184</v>
      </c>
      <c r="U198" s="26"/>
    </row>
    <row r="199" s="19" customFormat="1">
      <c r="B199" s="23" t="s">
        <v>3185</v>
      </c>
      <c r="U199" s="26"/>
    </row>
    <row r="200" s="19" customFormat="1">
      <c r="B200" s="23" t="s">
        <v>3186</v>
      </c>
      <c r="U200" s="26"/>
    </row>
    <row r="201" s="19" customFormat="1">
      <c r="B201" s="23" t="s">
        <v>3187</v>
      </c>
      <c r="U201" s="26"/>
    </row>
    <row r="202" s="19" customFormat="1">
      <c r="B202" s="23" t="s">
        <v>3188</v>
      </c>
      <c r="U202" s="26"/>
    </row>
    <row r="203" s="19" customFormat="1">
      <c r="B203" s="23" t="s">
        <v>3189</v>
      </c>
      <c r="U203" s="26"/>
    </row>
    <row r="204" s="19" customFormat="1">
      <c r="B204" s="23" t="s">
        <v>2789</v>
      </c>
      <c r="U204" s="26"/>
    </row>
    <row r="205" s="19" customFormat="1">
      <c r="B205" s="23" t="s">
        <v>2819</v>
      </c>
      <c r="U205" s="26"/>
    </row>
    <row r="206" s="19" customFormat="1">
      <c r="B206" s="23" t="s">
        <v>2723</v>
      </c>
      <c r="U206" s="26"/>
    </row>
    <row r="207" s="19" customFormat="1">
      <c r="B207" s="23" t="s">
        <v>3175</v>
      </c>
      <c r="U207" s="26"/>
    </row>
    <row r="208" s="19" customFormat="1">
      <c r="B208" s="23" t="s">
        <v>3176</v>
      </c>
      <c r="U208" s="26"/>
    </row>
    <row r="209" s="19" customFormat="1">
      <c r="B209" s="23" t="s">
        <v>3177</v>
      </c>
      <c r="U209" s="26"/>
    </row>
    <row r="210" s="19" customFormat="1">
      <c r="B210" s="23" t="s">
        <v>3190</v>
      </c>
      <c r="U210" s="26"/>
    </row>
    <row r="211" s="19" customFormat="1">
      <c r="B211" s="23" t="s">
        <v>3179</v>
      </c>
      <c r="U211" s="26"/>
    </row>
    <row r="212" s="19" customFormat="1">
      <c r="B212" s="23" t="s">
        <v>2784</v>
      </c>
      <c r="U212" s="26"/>
    </row>
    <row r="213" s="19" customFormat="1">
      <c r="B213" s="23" t="s">
        <v>3191</v>
      </c>
      <c r="U213" s="26"/>
    </row>
    <row r="214" s="19" customFormat="1">
      <c r="B214" s="23" t="s">
        <v>3181</v>
      </c>
      <c r="U214" s="26"/>
    </row>
    <row r="215" s="19" customFormat="1">
      <c r="B215" s="23" t="s">
        <v>3182</v>
      </c>
      <c r="U215" s="26"/>
    </row>
    <row r="216" s="19" customFormat="1">
      <c r="B216" s="23" t="s">
        <v>3183</v>
      </c>
      <c r="U216" s="26"/>
    </row>
    <row r="217" s="19" customFormat="1">
      <c r="B217" s="23" t="s">
        <v>3184</v>
      </c>
      <c r="U217" s="26"/>
    </row>
    <row r="218" s="19" customFormat="1">
      <c r="B218" s="23" t="s">
        <v>3185</v>
      </c>
      <c r="U218" s="26"/>
    </row>
    <row r="219" s="19" customFormat="1">
      <c r="B219" s="23" t="s">
        <v>3186</v>
      </c>
      <c r="U219" s="26"/>
    </row>
    <row r="220" s="19" customFormat="1">
      <c r="B220" s="23" t="s">
        <v>3187</v>
      </c>
      <c r="U220" s="26"/>
    </row>
    <row r="221" s="19" customFormat="1">
      <c r="B221" s="23" t="s">
        <v>3188</v>
      </c>
      <c r="U221" s="26"/>
    </row>
    <row r="222" s="19" customFormat="1">
      <c r="B222" s="23" t="s">
        <v>3189</v>
      </c>
      <c r="U222" s="26"/>
    </row>
    <row r="223" s="19" customFormat="1">
      <c r="B223" s="23" t="s">
        <v>2789</v>
      </c>
      <c r="U223" s="26"/>
    </row>
    <row r="224" s="19" customFormat="1">
      <c r="B224" s="23" t="s">
        <v>2819</v>
      </c>
      <c r="U224" s="26"/>
    </row>
    <row r="225" s="19" customFormat="1">
      <c r="B225" s="23" t="s">
        <v>2723</v>
      </c>
      <c r="U225" s="26"/>
    </row>
    <row r="226" s="19" customFormat="1">
      <c r="B226" s="23" t="s">
        <v>3192</v>
      </c>
      <c r="U226" s="26"/>
    </row>
    <row r="227" s="19" customFormat="1">
      <c r="B227" s="23" t="s">
        <v>3193</v>
      </c>
      <c r="U227" s="26"/>
    </row>
    <row r="228" s="19" customFormat="1">
      <c r="B228" s="23" t="s">
        <v>3194</v>
      </c>
      <c r="U228" s="26"/>
    </row>
    <row r="229" s="19" customFormat="1">
      <c r="B229" s="23" t="s">
        <v>3195</v>
      </c>
      <c r="U229" s="26"/>
    </row>
    <row r="230" s="19" customFormat="1">
      <c r="B230" s="23" t="s">
        <v>2784</v>
      </c>
      <c r="U230" s="26"/>
    </row>
    <row r="231" s="19" customFormat="1">
      <c r="B231" s="23" t="s">
        <v>3196</v>
      </c>
      <c r="U231" s="26"/>
    </row>
    <row r="232" s="19" customFormat="1">
      <c r="B232" s="23" t="s">
        <v>3197</v>
      </c>
      <c r="U232" s="26"/>
    </row>
    <row r="233" s="19" customFormat="1">
      <c r="B233" s="23" t="s">
        <v>3198</v>
      </c>
      <c r="U233" s="26"/>
    </row>
    <row r="234" s="19" customFormat="1">
      <c r="B234" s="23" t="s">
        <v>3183</v>
      </c>
      <c r="U234" s="26"/>
    </row>
    <row r="235" s="19" customFormat="1">
      <c r="B235" s="23" t="s">
        <v>3199</v>
      </c>
      <c r="U235" s="26"/>
    </row>
    <row r="236" s="19" customFormat="1">
      <c r="B236" s="23" t="s">
        <v>2789</v>
      </c>
      <c r="U236" s="26"/>
    </row>
    <row r="237" s="19" customFormat="1">
      <c r="B237" s="23" t="s">
        <v>2819</v>
      </c>
      <c r="U237" s="26"/>
    </row>
    <row r="238" s="19" customFormat="1">
      <c r="B238" s="23" t="s">
        <v>2723</v>
      </c>
      <c r="U238" s="26"/>
    </row>
    <row r="239" s="19" customFormat="1">
      <c r="B239" s="23" t="s">
        <v>3169</v>
      </c>
      <c r="U239" s="26"/>
    </row>
    <row r="240" s="19" customFormat="1">
      <c r="B240" s="23" t="s">
        <v>2841</v>
      </c>
      <c r="U240" s="26"/>
    </row>
    <row r="241" s="19" customFormat="1">
      <c r="B241" s="23" t="s">
        <v>3200</v>
      </c>
      <c r="U241" s="26"/>
    </row>
    <row r="242" s="19" customFormat="1">
      <c r="B242" s="23" t="s">
        <v>2721</v>
      </c>
      <c r="U242" s="26"/>
    </row>
    <row r="243" s="19" customFormat="1">
      <c r="B243" s="23" t="s">
        <v>2731</v>
      </c>
      <c r="U243" s="26"/>
    </row>
    <row r="244" s="19" customFormat="1">
      <c r="B244" s="23" t="s">
        <v>3201</v>
      </c>
      <c r="U244" s="26"/>
    </row>
    <row r="245" s="19" customFormat="1">
      <c r="B245" s="23" t="s">
        <v>2723</v>
      </c>
      <c r="U245" s="26"/>
    </row>
    <row r="246" s="19" customFormat="1">
      <c r="B246" s="23" t="s">
        <v>3202</v>
      </c>
      <c r="U246" s="26"/>
    </row>
    <row r="247" s="19" customFormat="1">
      <c r="B247" s="23" t="s">
        <v>3203</v>
      </c>
      <c r="U247" s="26"/>
    </row>
    <row r="248" s="19" customFormat="1">
      <c r="B248" s="23" t="s">
        <v>3204</v>
      </c>
      <c r="U248" s="26"/>
    </row>
    <row r="249" s="19" customFormat="1">
      <c r="B249" s="23" t="s">
        <v>3205</v>
      </c>
      <c r="U249" s="26"/>
    </row>
    <row r="250" s="19" customFormat="1">
      <c r="B250" s="23" t="s">
        <v>3206</v>
      </c>
      <c r="U250" s="26"/>
    </row>
    <row r="251" s="19" customFormat="1">
      <c r="B251" s="23" t="s">
        <v>2819</v>
      </c>
      <c r="U251" s="26"/>
    </row>
    <row r="252" s="19" customFormat="1">
      <c r="B252" s="23" t="s">
        <v>2723</v>
      </c>
      <c r="U252" s="26"/>
    </row>
    <row r="253" s="19" customFormat="1">
      <c r="B253" s="23" t="s">
        <v>3207</v>
      </c>
      <c r="U253" s="26"/>
    </row>
    <row r="254" s="19" customFormat="1">
      <c r="B254" s="23" t="s">
        <v>3203</v>
      </c>
      <c r="U254" s="26"/>
    </row>
    <row r="255" s="19" customFormat="1">
      <c r="B255" s="23" t="s">
        <v>3208</v>
      </c>
      <c r="U255" s="26"/>
    </row>
    <row r="256" s="19" customFormat="1">
      <c r="B256" s="23" t="s">
        <v>3209</v>
      </c>
      <c r="U256" s="26"/>
    </row>
    <row r="257" s="19" customFormat="1">
      <c r="B257" s="23" t="s">
        <v>2819</v>
      </c>
      <c r="U257" s="26"/>
    </row>
    <row r="258" s="19" customFormat="1">
      <c r="B258" s="23" t="s">
        <v>2723</v>
      </c>
      <c r="U258" s="26"/>
    </row>
    <row r="259" s="19" customFormat="1">
      <c r="B259" s="23" t="s">
        <v>3210</v>
      </c>
      <c r="U259" s="26"/>
    </row>
    <row r="260" s="19" customFormat="1">
      <c r="B260" s="23" t="s">
        <v>3167</v>
      </c>
      <c r="U260" s="26"/>
    </row>
    <row r="261" s="19" customFormat="1">
      <c r="B261" s="23" t="s">
        <v>2821</v>
      </c>
      <c r="U261" s="26"/>
    </row>
    <row r="262" s="19" customFormat="1">
      <c r="B262" s="23" t="s">
        <v>3203</v>
      </c>
      <c r="U262" s="26"/>
    </row>
    <row r="263" s="19" customFormat="1">
      <c r="B263" s="23" t="s">
        <v>3211</v>
      </c>
      <c r="U263" s="26"/>
    </row>
    <row r="264" s="19" customFormat="1">
      <c r="B264" s="23" t="s">
        <v>3209</v>
      </c>
      <c r="U264" s="26"/>
    </row>
    <row r="265" s="19" customFormat="1">
      <c r="B265" s="23" t="s">
        <v>2721</v>
      </c>
      <c r="U265" s="26"/>
    </row>
    <row r="266" s="19" customFormat="1">
      <c r="B266" s="23" t="s">
        <v>2731</v>
      </c>
      <c r="U266" s="26"/>
    </row>
    <row r="267" s="19" customFormat="1">
      <c r="B267" s="23" t="s">
        <v>3212</v>
      </c>
      <c r="U267" s="26"/>
    </row>
    <row r="268" s="19" customFormat="1">
      <c r="B268" s="23" t="s">
        <v>2723</v>
      </c>
      <c r="U268" s="26"/>
    </row>
    <row r="269" s="19" customFormat="1">
      <c r="B269" s="23" t="s">
        <v>3167</v>
      </c>
      <c r="U269" s="26"/>
    </row>
    <row r="270" s="19" customFormat="1">
      <c r="B270" s="23" t="s">
        <v>2821</v>
      </c>
      <c r="U270" s="26"/>
    </row>
    <row r="271" s="19" customFormat="1">
      <c r="B271" s="23" t="s">
        <v>3213</v>
      </c>
      <c r="U271" s="26"/>
    </row>
    <row r="272" s="19" customFormat="1">
      <c r="B272" s="23" t="s">
        <v>3214</v>
      </c>
      <c r="U272" s="26"/>
    </row>
    <row r="273" s="19" customFormat="1">
      <c r="B273" s="23" t="s">
        <v>3215</v>
      </c>
      <c r="U273" s="26"/>
    </row>
    <row r="274" s="19" customFormat="1">
      <c r="B274" s="23" t="s">
        <v>3216</v>
      </c>
      <c r="U274" s="26"/>
    </row>
    <row r="275" s="19" customFormat="1">
      <c r="B275" s="23" t="s">
        <v>3217</v>
      </c>
      <c r="U275" s="26"/>
    </row>
    <row r="276" s="19" customFormat="1">
      <c r="B276" s="23" t="s">
        <v>3218</v>
      </c>
      <c r="U276" s="26"/>
    </row>
    <row r="277" s="19" customFormat="1">
      <c r="B277" s="23" t="s">
        <v>2784</v>
      </c>
      <c r="U277" s="26"/>
    </row>
    <row r="278" s="19" customFormat="1">
      <c r="B278" s="23" t="s">
        <v>3219</v>
      </c>
      <c r="U278" s="26"/>
    </row>
    <row r="279" s="19" customFormat="1">
      <c r="B279" s="23" t="s">
        <v>3220</v>
      </c>
      <c r="U279" s="26"/>
    </row>
    <row r="280" s="19" customFormat="1">
      <c r="B280" s="23" t="s">
        <v>2819</v>
      </c>
      <c r="U280" s="26"/>
    </row>
    <row r="281" s="19" customFormat="1">
      <c r="B281" s="23" t="s">
        <v>2723</v>
      </c>
      <c r="U281" s="26"/>
    </row>
    <row r="282" s="19" customFormat="1">
      <c r="B282" s="23" t="s">
        <v>3167</v>
      </c>
      <c r="U282" s="26"/>
    </row>
    <row r="283" s="19" customFormat="1">
      <c r="B283" s="23" t="s">
        <v>2841</v>
      </c>
      <c r="U283" s="26"/>
    </row>
    <row r="284" s="19" customFormat="1">
      <c r="B284" s="23" t="s">
        <v>3221</v>
      </c>
      <c r="U284" s="26"/>
    </row>
    <row r="285" s="19" customFormat="1">
      <c r="B285" s="23" t="s">
        <v>2819</v>
      </c>
      <c r="U285" s="26"/>
    </row>
    <row r="286" s="19" customFormat="1">
      <c r="B286" s="23" t="s">
        <v>2723</v>
      </c>
      <c r="U286" s="26"/>
    </row>
    <row r="287" s="19" customFormat="1">
      <c r="B287" s="23" t="s">
        <v>3169</v>
      </c>
      <c r="U287" s="26"/>
    </row>
    <row r="288" s="19" customFormat="1">
      <c r="B288" s="23" t="s">
        <v>2841</v>
      </c>
      <c r="U288" s="26"/>
    </row>
    <row r="289" s="19" customFormat="1">
      <c r="B289" s="23" t="s">
        <v>3221</v>
      </c>
      <c r="U289" s="26"/>
    </row>
    <row r="290" s="19" customFormat="1">
      <c r="B290" s="23" t="s">
        <v>2721</v>
      </c>
      <c r="U290" s="26"/>
    </row>
    <row r="291" s="19" customFormat="1">
      <c r="B291" s="23" t="s">
        <v>2846</v>
      </c>
      <c r="U291" s="26"/>
    </row>
    <row r="292" s="19" customFormat="1">
      <c r="B292" s="23" t="s">
        <v>2960</v>
      </c>
      <c r="U292" s="26"/>
    </row>
    <row r="293" s="19" customFormat="1">
      <c r="B293" s="23" t="s">
        <v>2688</v>
      </c>
      <c r="U293" s="26"/>
    </row>
    <row r="294" s="19" customFormat="1">
      <c r="B294" s="23" t="s">
        <v>2689</v>
      </c>
      <c r="U294" s="26"/>
    </row>
    <row r="295" s="19" customFormat="1">
      <c r="B295" s="23" t="s">
        <v>2690</v>
      </c>
      <c r="U295" s="26"/>
    </row>
    <row r="296" s="19" customFormat="1">
      <c r="B296" s="23" t="s">
        <v>3222</v>
      </c>
      <c r="U296" s="26"/>
    </row>
    <row r="297" s="19" customFormat="1">
      <c r="B297" s="23" t="s">
        <v>2692</v>
      </c>
      <c r="U297" s="26"/>
    </row>
    <row r="298" s="19" customFormat="1">
      <c r="B298" s="23" t="s">
        <v>3223</v>
      </c>
      <c r="U298" s="26"/>
    </row>
    <row r="299" s="19" customFormat="1">
      <c r="B299" s="23" t="s">
        <v>3058</v>
      </c>
      <c r="U299" s="26"/>
    </row>
    <row r="300" s="19" customFormat="1">
      <c r="B300" s="23" t="s">
        <v>2696</v>
      </c>
      <c r="U300" s="26"/>
    </row>
    <row r="301" s="19" customFormat="1">
      <c r="B301" s="23" t="s">
        <v>2697</v>
      </c>
      <c r="U301" s="26"/>
    </row>
    <row r="302" s="19" customFormat="1">
      <c r="B302" s="23" t="s">
        <v>3224</v>
      </c>
      <c r="U302" s="26"/>
    </row>
    <row r="303" s="19" customFormat="1">
      <c r="B303" s="23" t="s">
        <v>3225</v>
      </c>
      <c r="U303" s="26"/>
    </row>
    <row r="304" s="19" customFormat="1">
      <c r="B304" s="23" t="s">
        <v>3226</v>
      </c>
      <c r="U304" s="26"/>
    </row>
    <row r="305" s="19" customFormat="1">
      <c r="B305" s="23" t="s">
        <v>2859</v>
      </c>
      <c r="U305" s="26"/>
    </row>
    <row r="306" s="19" customFormat="1">
      <c r="B306" s="23" t="s">
        <v>2700</v>
      </c>
      <c r="U306" s="26"/>
    </row>
    <row r="307" s="19" customFormat="1">
      <c r="B307" s="23" t="s">
        <v>3118</v>
      </c>
      <c r="U307" s="26"/>
    </row>
    <row r="308" s="19" customFormat="1">
      <c r="B308" s="23" t="s">
        <v>3227</v>
      </c>
      <c r="U308" s="26"/>
    </row>
    <row r="309" s="19" customFormat="1">
      <c r="B309" s="23" t="s">
        <v>2704</v>
      </c>
      <c r="U309" s="26"/>
    </row>
    <row r="310" s="19" customFormat="1">
      <c r="B310" s="23" t="s">
        <v>3119</v>
      </c>
      <c r="U310" s="26"/>
    </row>
    <row r="311" s="19" customFormat="1">
      <c r="B311" s="23" t="s">
        <v>3228</v>
      </c>
      <c r="U311" s="26"/>
    </row>
    <row r="312" s="19" customFormat="1">
      <c r="B312" s="23" t="s">
        <v>3063</v>
      </c>
      <c r="U312" s="26"/>
    </row>
    <row r="313" s="19" customFormat="1">
      <c r="B313" s="23" t="s">
        <v>3064</v>
      </c>
      <c r="U313" s="26"/>
    </row>
    <row r="314" s="19" customFormat="1">
      <c r="B314" s="23" t="s">
        <v>3121</v>
      </c>
      <c r="U314" s="26"/>
    </row>
    <row r="315" s="19" customFormat="1">
      <c r="B315" s="23" t="s">
        <v>2709</v>
      </c>
      <c r="U315" s="26"/>
    </row>
    <row r="316" s="19" customFormat="1">
      <c r="B316" s="23" t="s">
        <v>3122</v>
      </c>
      <c r="U316" s="26"/>
    </row>
    <row r="317" s="19" customFormat="1">
      <c r="B317" s="23" t="s">
        <v>2721</v>
      </c>
      <c r="U317" s="26"/>
    </row>
    <row r="318" s="19" customFormat="1">
      <c r="B318" s="23" t="s">
        <v>2696</v>
      </c>
      <c r="U318" s="26"/>
    </row>
    <row r="319" s="19" customFormat="1">
      <c r="B319" s="23" t="s">
        <v>3123</v>
      </c>
      <c r="U319" s="26"/>
    </row>
    <row r="320" s="19" customFormat="1">
      <c r="B320" s="23" t="s">
        <v>2723</v>
      </c>
      <c r="U320" s="26"/>
    </row>
    <row r="321" s="19" customFormat="1">
      <c r="B321" s="23" t="s">
        <v>3229</v>
      </c>
      <c r="U321" s="26"/>
    </row>
    <row r="322" s="19" customFormat="1">
      <c r="B322" s="23" t="s">
        <v>3125</v>
      </c>
      <c r="U322" s="26"/>
    </row>
    <row r="323" s="19" customFormat="1">
      <c r="B323" s="23" t="s">
        <v>3230</v>
      </c>
      <c r="U323" s="26"/>
    </row>
    <row r="324" s="19" customFormat="1">
      <c r="B324" s="23" t="s">
        <v>3128</v>
      </c>
      <c r="U324" s="26"/>
    </row>
    <row r="325" s="19" customFormat="1">
      <c r="B325" s="23" t="s">
        <v>3129</v>
      </c>
      <c r="U325" s="26"/>
    </row>
    <row r="326" s="19" customFormat="1">
      <c r="B326" s="23" t="s">
        <v>3130</v>
      </c>
      <c r="U326" s="26"/>
    </row>
    <row r="327" s="19" customFormat="1">
      <c r="B327" s="23" t="s">
        <v>2721</v>
      </c>
      <c r="U327" s="26"/>
    </row>
    <row r="328" s="19" customFormat="1">
      <c r="B328" s="23" t="s">
        <v>2731</v>
      </c>
      <c r="U328" s="26"/>
    </row>
    <row r="329" s="19" customFormat="1">
      <c r="B329" s="23" t="s">
        <v>2722</v>
      </c>
      <c r="U329" s="26"/>
    </row>
    <row r="330" s="19" customFormat="1">
      <c r="B330" s="23" t="s">
        <v>2723</v>
      </c>
      <c r="U330" s="26"/>
    </row>
    <row r="331" s="19" customFormat="1">
      <c r="B331" s="23" t="s">
        <v>3231</v>
      </c>
      <c r="U331" s="26"/>
    </row>
    <row r="332" s="19" customFormat="1">
      <c r="B332" s="23" t="s">
        <v>2721</v>
      </c>
      <c r="U332" s="26"/>
    </row>
    <row r="333" s="19" customFormat="1">
      <c r="B333" s="23" t="s">
        <v>2731</v>
      </c>
      <c r="U333" s="26"/>
    </row>
    <row r="334" s="19" customFormat="1">
      <c r="B334" s="23" t="s">
        <v>2732</v>
      </c>
      <c r="U334" s="26"/>
    </row>
    <row r="335" s="19" customFormat="1">
      <c r="B335" s="23" t="s">
        <v>2733</v>
      </c>
      <c r="U335" s="26"/>
    </row>
    <row r="336" s="19" customFormat="1">
      <c r="B336" s="23" t="s">
        <v>2734</v>
      </c>
      <c r="U336" s="26"/>
    </row>
    <row r="337" s="19" customFormat="1">
      <c r="B337" s="23" t="s">
        <v>2735</v>
      </c>
      <c r="U337" s="26"/>
    </row>
    <row r="338" s="19" customFormat="1">
      <c r="B338" s="23" t="s">
        <v>2736</v>
      </c>
      <c r="U338" s="26"/>
    </row>
    <row r="339" s="19" customFormat="1">
      <c r="B339" s="23" t="s">
        <v>2737</v>
      </c>
      <c r="U339" s="26"/>
    </row>
    <row r="340" s="19" customFormat="1">
      <c r="B340" s="23" t="s">
        <v>2738</v>
      </c>
      <c r="U340" s="26"/>
    </row>
    <row r="341" s="19" customFormat="1">
      <c r="B341" s="23" t="s">
        <v>3132</v>
      </c>
      <c r="U341" s="26"/>
    </row>
    <row r="342" s="19" customFormat="1">
      <c r="B342" s="23" t="s">
        <v>3133</v>
      </c>
      <c r="U342" s="26"/>
    </row>
    <row r="343" s="19" customFormat="1">
      <c r="B343" s="23" t="s">
        <v>2980</v>
      </c>
      <c r="U343" s="26"/>
    </row>
    <row r="344" s="19" customFormat="1">
      <c r="B344" s="23" t="s">
        <v>3232</v>
      </c>
      <c r="U344" s="26"/>
    </row>
    <row r="345" s="19" customFormat="1">
      <c r="B345" s="23" t="s">
        <v>2743</v>
      </c>
      <c r="U345" s="26"/>
    </row>
    <row r="346" s="19" customFormat="1">
      <c r="B346" s="23" t="s">
        <v>2744</v>
      </c>
      <c r="U346" s="26"/>
    </row>
    <row r="347" s="19" customFormat="1">
      <c r="B347" s="23" t="s">
        <v>3135</v>
      </c>
      <c r="U347" s="26"/>
    </row>
    <row r="348" s="19" customFormat="1">
      <c r="B348" s="23" t="s">
        <v>3233</v>
      </c>
      <c r="U348" s="26"/>
    </row>
    <row r="349" s="19" customFormat="1">
      <c r="B349" s="23" t="s">
        <v>3234</v>
      </c>
      <c r="U349" s="26"/>
    </row>
    <row r="350" s="19" customFormat="1">
      <c r="B350" s="23" t="s">
        <v>3235</v>
      </c>
      <c r="U350" s="26"/>
    </row>
    <row r="351" s="19" customFormat="1">
      <c r="B351" s="23" t="s">
        <v>3236</v>
      </c>
      <c r="U351" s="26"/>
    </row>
    <row r="352" s="19" customFormat="1">
      <c r="B352" s="23" t="s">
        <v>3237</v>
      </c>
      <c r="U352" s="26"/>
    </row>
    <row r="353" s="19" customFormat="1">
      <c r="B353" s="23" t="s">
        <v>3238</v>
      </c>
      <c r="U353" s="26"/>
    </row>
    <row r="354" s="19" customFormat="1">
      <c r="B354" s="23" t="s">
        <v>3239</v>
      </c>
      <c r="U354" s="26"/>
    </row>
    <row r="355" s="19" customFormat="1">
      <c r="B355" s="23" t="s">
        <v>3240</v>
      </c>
      <c r="U355" s="26"/>
    </row>
    <row r="356" s="19" customFormat="1">
      <c r="B356" s="23" t="s">
        <v>3241</v>
      </c>
      <c r="U356" s="26"/>
    </row>
    <row r="357" s="19" customFormat="1">
      <c r="B357" s="23" t="s">
        <v>3242</v>
      </c>
      <c r="U357" s="26"/>
    </row>
    <row r="358" s="19" customFormat="1">
      <c r="B358" s="23" t="s">
        <v>2991</v>
      </c>
      <c r="U358" s="26"/>
    </row>
    <row r="359" s="19" customFormat="1">
      <c r="B359" s="23" t="s">
        <v>2696</v>
      </c>
      <c r="U359" s="26"/>
    </row>
    <row r="360" s="19" customFormat="1">
      <c r="B360" s="23" t="s">
        <v>3145</v>
      </c>
      <c r="U360" s="26"/>
    </row>
    <row r="361" s="19" customFormat="1">
      <c r="B361" s="23" t="s">
        <v>3243</v>
      </c>
      <c r="U361" s="26"/>
    </row>
    <row r="362" s="19" customFormat="1">
      <c r="B362" s="23" t="s">
        <v>3147</v>
      </c>
      <c r="U362" s="26"/>
    </row>
    <row r="363" s="19" customFormat="1">
      <c r="B363" s="23" t="s">
        <v>3148</v>
      </c>
      <c r="U363" s="26"/>
    </row>
    <row r="364" s="19" customFormat="1">
      <c r="B364" s="23" t="s">
        <v>3244</v>
      </c>
      <c r="U364" s="26"/>
    </row>
    <row r="365" s="19" customFormat="1">
      <c r="B365" s="23" t="s">
        <v>3245</v>
      </c>
      <c r="U365" s="26"/>
    </row>
    <row r="366" s="19" customFormat="1">
      <c r="B366" s="23" t="s">
        <v>3246</v>
      </c>
      <c r="U366" s="26"/>
    </row>
    <row r="367" s="19" customFormat="1">
      <c r="B367" s="23" t="s">
        <v>3247</v>
      </c>
      <c r="U367" s="26"/>
    </row>
    <row r="368" s="19" customFormat="1">
      <c r="B368" s="23" t="s">
        <v>3248</v>
      </c>
      <c r="U368" s="26"/>
    </row>
    <row r="369" s="19" customFormat="1">
      <c r="B369" s="23" t="s">
        <v>3249</v>
      </c>
      <c r="U369" s="26"/>
    </row>
    <row r="370" s="19" customFormat="1">
      <c r="B370" s="23" t="s">
        <v>3155</v>
      </c>
      <c r="U370" s="26"/>
    </row>
    <row r="371" s="19" customFormat="1">
      <c r="B371" s="23" t="s">
        <v>3250</v>
      </c>
      <c r="U371" s="26"/>
    </row>
    <row r="372" s="19" customFormat="1">
      <c r="B372" s="23" t="s">
        <v>3251</v>
      </c>
      <c r="U372" s="26"/>
    </row>
    <row r="373" s="19" customFormat="1">
      <c r="B373" s="23" t="s">
        <v>3252</v>
      </c>
      <c r="U373" s="26"/>
    </row>
    <row r="374" s="19" customFormat="1">
      <c r="B374" s="23" t="s">
        <v>3253</v>
      </c>
      <c r="U374" s="26"/>
    </row>
    <row r="375" s="19" customFormat="1">
      <c r="B375" s="23" t="s">
        <v>3254</v>
      </c>
      <c r="U375" s="26"/>
    </row>
    <row r="376" s="19" customFormat="1">
      <c r="B376" s="23" t="s">
        <v>3236</v>
      </c>
      <c r="U376" s="26"/>
    </row>
    <row r="377" s="19" customFormat="1">
      <c r="B377" s="23" t="s">
        <v>3255</v>
      </c>
      <c r="U377" s="26"/>
    </row>
    <row r="378" s="19" customFormat="1">
      <c r="B378" s="23" t="s">
        <v>3162</v>
      </c>
      <c r="U378" s="26"/>
    </row>
    <row r="379" s="19" customFormat="1">
      <c r="B379" s="23" t="s">
        <v>3163</v>
      </c>
      <c r="U379" s="26"/>
    </row>
    <row r="380" s="19" customFormat="1">
      <c r="B380" s="23" t="s">
        <v>3164</v>
      </c>
      <c r="U380" s="26"/>
    </row>
    <row r="381" s="19" customFormat="1">
      <c r="B381" s="23" t="s">
        <v>3256</v>
      </c>
      <c r="U381" s="26"/>
    </row>
    <row r="382" s="19" customFormat="1">
      <c r="B382" s="23" t="s">
        <v>2696</v>
      </c>
      <c r="U382" s="26"/>
    </row>
    <row r="383" s="19" customFormat="1">
      <c r="B383" s="23" t="s">
        <v>2800</v>
      </c>
      <c r="U383" s="26"/>
    </row>
    <row r="384" s="19" customFormat="1">
      <c r="B384" s="23" t="s">
        <v>2723</v>
      </c>
      <c r="U384" s="26"/>
    </row>
    <row r="385" s="19" customFormat="1">
      <c r="B385" s="23" t="s">
        <v>2801</v>
      </c>
      <c r="U385" s="26"/>
    </row>
    <row r="386" s="19" customFormat="1">
      <c r="B386" s="23" t="s">
        <v>3257</v>
      </c>
      <c r="U386" s="26"/>
    </row>
    <row r="387" s="19" customFormat="1">
      <c r="B387" s="23" t="s">
        <v>2721</v>
      </c>
      <c r="U387" s="26"/>
    </row>
    <row r="388" s="19" customFormat="1">
      <c r="B388" s="23" t="s">
        <v>2731</v>
      </c>
      <c r="U388" s="26"/>
    </row>
    <row r="389" s="19" customFormat="1">
      <c r="B389" s="23" t="s">
        <v>2803</v>
      </c>
      <c r="U389" s="26"/>
    </row>
    <row r="390" s="19" customFormat="1">
      <c r="B390" s="23" t="s">
        <v>2723</v>
      </c>
      <c r="U390" s="26"/>
    </row>
    <row r="391" s="19" customFormat="1">
      <c r="B391" s="23" t="s">
        <v>3258</v>
      </c>
      <c r="U391" s="26"/>
    </row>
    <row r="392" s="19" customFormat="1">
      <c r="B392" s="23" t="s">
        <v>2821</v>
      </c>
      <c r="U392" s="26"/>
    </row>
    <row r="393" s="19" customFormat="1">
      <c r="B393" s="23" t="s">
        <v>2806</v>
      </c>
      <c r="U393" s="26"/>
    </row>
    <row r="394" s="19" customFormat="1">
      <c r="B394" s="23" t="s">
        <v>2807</v>
      </c>
      <c r="U394" s="26"/>
    </row>
    <row r="395" s="19" customFormat="1">
      <c r="B395" s="23" t="s">
        <v>2921</v>
      </c>
      <c r="U395" s="26"/>
    </row>
    <row r="396" s="19" customFormat="1">
      <c r="B396" s="23" t="s">
        <v>2922</v>
      </c>
      <c r="U396" s="26"/>
    </row>
    <row r="397" s="19" customFormat="1">
      <c r="B397" s="23" t="s">
        <v>2810</v>
      </c>
      <c r="U397" s="26"/>
    </row>
    <row r="398" s="19" customFormat="1">
      <c r="B398" s="23" t="s">
        <v>2923</v>
      </c>
      <c r="U398" s="26"/>
    </row>
    <row r="399" s="19" customFormat="1">
      <c r="B399" s="23" t="s">
        <v>3029</v>
      </c>
      <c r="U399" s="26"/>
    </row>
    <row r="400" s="19" customFormat="1">
      <c r="B400" s="23" t="s">
        <v>2813</v>
      </c>
      <c r="U400" s="26"/>
    </row>
    <row r="401" s="19" customFormat="1">
      <c r="B401" s="23" t="s">
        <v>2937</v>
      </c>
      <c r="U401" s="26"/>
    </row>
    <row r="402" s="19" customFormat="1">
      <c r="B402" s="23" t="s">
        <v>2926</v>
      </c>
      <c r="U402" s="26"/>
    </row>
    <row r="403" s="19" customFormat="1">
      <c r="B403" s="23" t="s">
        <v>2927</v>
      </c>
      <c r="U403" s="26"/>
    </row>
    <row r="404" s="19" customFormat="1">
      <c r="B404" s="23" t="s">
        <v>2817</v>
      </c>
      <c r="U404" s="26"/>
    </row>
    <row r="405" s="19" customFormat="1">
      <c r="B405" s="23" t="s">
        <v>2931</v>
      </c>
      <c r="U405" s="26"/>
    </row>
    <row r="406" s="19" customFormat="1">
      <c r="B406" s="23" t="s">
        <v>2819</v>
      </c>
      <c r="U406" s="26"/>
    </row>
    <row r="407" s="19" customFormat="1">
      <c r="B407" s="23" t="s">
        <v>2723</v>
      </c>
      <c r="U407" s="26"/>
    </row>
    <row r="408" s="19" customFormat="1">
      <c r="B408" s="23" t="s">
        <v>3258</v>
      </c>
      <c r="U408" s="26"/>
    </row>
    <row r="409" s="19" customFormat="1">
      <c r="B409" s="23" t="s">
        <v>2841</v>
      </c>
      <c r="U409" s="26"/>
    </row>
    <row r="410" s="19" customFormat="1">
      <c r="B410" s="23" t="s">
        <v>2806</v>
      </c>
      <c r="U410" s="26"/>
    </row>
    <row r="411" s="19" customFormat="1">
      <c r="B411" s="23" t="s">
        <v>2807</v>
      </c>
      <c r="U411" s="26"/>
    </row>
    <row r="412" s="19" customFormat="1">
      <c r="B412" s="23" t="s">
        <v>2808</v>
      </c>
      <c r="U412" s="26"/>
    </row>
    <row r="413" s="19" customFormat="1">
      <c r="B413" s="23" t="s">
        <v>3168</v>
      </c>
      <c r="U413" s="26"/>
    </row>
    <row r="414" s="19" customFormat="1">
      <c r="B414" s="23" t="s">
        <v>2810</v>
      </c>
      <c r="U414" s="26"/>
    </row>
    <row r="415" s="19" customFormat="1">
      <c r="B415" s="23" t="s">
        <v>2923</v>
      </c>
      <c r="U415" s="26"/>
    </row>
    <row r="416" s="19" customFormat="1">
      <c r="B416" s="23" t="s">
        <v>3029</v>
      </c>
      <c r="U416" s="26"/>
    </row>
    <row r="417" s="19" customFormat="1">
      <c r="B417" s="23" t="s">
        <v>2925</v>
      </c>
      <c r="U417" s="26"/>
    </row>
    <row r="418" s="19" customFormat="1">
      <c r="B418" s="23" t="s">
        <v>2814</v>
      </c>
      <c r="U418" s="26"/>
    </row>
    <row r="419" s="19" customFormat="1">
      <c r="B419" s="23" t="s">
        <v>2926</v>
      </c>
      <c r="U419" s="26"/>
    </row>
    <row r="420" s="19" customFormat="1">
      <c r="B420" s="23" t="s">
        <v>2927</v>
      </c>
      <c r="U420" s="26"/>
    </row>
    <row r="421" s="19" customFormat="1">
      <c r="B421" s="23" t="s">
        <v>2932</v>
      </c>
      <c r="U421" s="26"/>
    </row>
    <row r="422" s="19" customFormat="1">
      <c r="B422" s="23" t="s">
        <v>2931</v>
      </c>
      <c r="U422" s="26"/>
    </row>
    <row r="423" s="19" customFormat="1">
      <c r="B423" s="23" t="s">
        <v>2819</v>
      </c>
      <c r="U423" s="26"/>
    </row>
    <row r="424" s="19" customFormat="1">
      <c r="B424" s="23" t="s">
        <v>2723</v>
      </c>
      <c r="U424" s="26"/>
    </row>
    <row r="425" s="19" customFormat="1">
      <c r="B425" s="23" t="s">
        <v>3258</v>
      </c>
      <c r="U425" s="26"/>
    </row>
    <row r="426" s="19" customFormat="1">
      <c r="B426" s="23" t="s">
        <v>2805</v>
      </c>
      <c r="U426" s="26"/>
    </row>
    <row r="427" s="19" customFormat="1">
      <c r="B427" s="23" t="s">
        <v>2806</v>
      </c>
      <c r="U427" s="26"/>
    </row>
    <row r="428" s="19" customFormat="1">
      <c r="B428" s="23" t="s">
        <v>2807</v>
      </c>
      <c r="U428" s="26"/>
    </row>
    <row r="429" s="19" customFormat="1">
      <c r="B429" s="23" t="s">
        <v>2808</v>
      </c>
      <c r="U429" s="26"/>
    </row>
    <row r="430" s="19" customFormat="1">
      <c r="B430" s="23" t="s">
        <v>2922</v>
      </c>
      <c r="U430" s="26"/>
    </row>
    <row r="431" s="19" customFormat="1">
      <c r="B431" s="23" t="s">
        <v>2810</v>
      </c>
      <c r="U431" s="26"/>
    </row>
    <row r="432" s="19" customFormat="1">
      <c r="B432" s="23" t="s">
        <v>2923</v>
      </c>
      <c r="U432" s="26"/>
    </row>
    <row r="433" s="19" customFormat="1">
      <c r="B433" s="23" t="s">
        <v>2924</v>
      </c>
      <c r="U433" s="26"/>
    </row>
    <row r="434" s="19" customFormat="1">
      <c r="B434" s="23" t="s">
        <v>2813</v>
      </c>
      <c r="U434" s="26"/>
    </row>
    <row r="435" s="19" customFormat="1">
      <c r="B435" s="23" t="s">
        <v>2937</v>
      </c>
      <c r="U435" s="26"/>
    </row>
    <row r="436" s="19" customFormat="1">
      <c r="B436" s="23" t="s">
        <v>2926</v>
      </c>
      <c r="U436" s="26"/>
    </row>
    <row r="437" s="19" customFormat="1">
      <c r="B437" s="23" t="s">
        <v>2927</v>
      </c>
      <c r="U437" s="26"/>
    </row>
    <row r="438" s="19" customFormat="1">
      <c r="B438" s="23" t="s">
        <v>2817</v>
      </c>
      <c r="U438" s="26"/>
    </row>
    <row r="439" s="19" customFormat="1">
      <c r="B439" s="23" t="s">
        <v>2818</v>
      </c>
      <c r="U439" s="26"/>
    </row>
    <row r="440" s="19" customFormat="1">
      <c r="B440" s="23" t="s">
        <v>2819</v>
      </c>
      <c r="U440" s="26"/>
    </row>
    <row r="441" s="19" customFormat="1">
      <c r="B441" s="23" t="s">
        <v>2723</v>
      </c>
      <c r="U441" s="26"/>
    </row>
    <row r="442" s="19" customFormat="1">
      <c r="B442" s="23" t="s">
        <v>3259</v>
      </c>
      <c r="U442" s="26"/>
    </row>
    <row r="443" s="19" customFormat="1">
      <c r="B443" s="23" t="s">
        <v>2821</v>
      </c>
      <c r="U443" s="26"/>
    </row>
    <row r="444" s="19" customFormat="1">
      <c r="B444" s="23" t="s">
        <v>2806</v>
      </c>
      <c r="U444" s="26"/>
    </row>
    <row r="445" s="19" customFormat="1">
      <c r="B445" s="23" t="s">
        <v>2807</v>
      </c>
      <c r="U445" s="26"/>
    </row>
    <row r="446" s="19" customFormat="1">
      <c r="B446" s="23" t="s">
        <v>2808</v>
      </c>
      <c r="U446" s="26"/>
    </row>
    <row r="447" s="19" customFormat="1">
      <c r="B447" s="23" t="s">
        <v>2922</v>
      </c>
      <c r="U447" s="26"/>
    </row>
    <row r="448" s="19" customFormat="1">
      <c r="B448" s="23" t="s">
        <v>2810</v>
      </c>
      <c r="U448" s="26"/>
    </row>
    <row r="449" s="19" customFormat="1">
      <c r="B449" s="23" t="s">
        <v>2923</v>
      </c>
      <c r="U449" s="26"/>
    </row>
    <row r="450" s="19" customFormat="1">
      <c r="B450" s="23" t="s">
        <v>2924</v>
      </c>
      <c r="U450" s="26"/>
    </row>
    <row r="451" s="19" customFormat="1">
      <c r="B451" s="23" t="s">
        <v>2813</v>
      </c>
      <c r="U451" s="26"/>
    </row>
    <row r="452" s="19" customFormat="1">
      <c r="B452" s="23" t="s">
        <v>2937</v>
      </c>
      <c r="U452" s="26"/>
    </row>
    <row r="453" s="19" customFormat="1">
      <c r="B453" s="23" t="s">
        <v>2926</v>
      </c>
      <c r="U453" s="26"/>
    </row>
    <row r="454" s="19" customFormat="1">
      <c r="B454" s="23" t="s">
        <v>2927</v>
      </c>
      <c r="U454" s="26"/>
    </row>
    <row r="455" s="19" customFormat="1">
      <c r="B455" s="23" t="s">
        <v>2932</v>
      </c>
      <c r="U455" s="26"/>
    </row>
    <row r="456" s="19" customFormat="1">
      <c r="B456" s="23" t="s">
        <v>2931</v>
      </c>
      <c r="U456" s="26"/>
    </row>
    <row r="457" s="19" customFormat="1">
      <c r="B457" s="23" t="s">
        <v>2721</v>
      </c>
      <c r="U457" s="26"/>
    </row>
    <row r="458" s="19" customFormat="1">
      <c r="B458" s="23" t="s">
        <v>2731</v>
      </c>
      <c r="U458" s="26"/>
    </row>
    <row r="459" s="19" customFormat="1">
      <c r="B459" s="23" t="s">
        <v>2833</v>
      </c>
      <c r="U459" s="26"/>
    </row>
    <row r="460" s="19" customFormat="1">
      <c r="B460" s="23" t="s">
        <v>2723</v>
      </c>
      <c r="U460" s="26"/>
    </row>
    <row r="461" s="19" customFormat="1">
      <c r="B461" s="23" t="s">
        <v>3260</v>
      </c>
      <c r="U461" s="26"/>
    </row>
    <row r="462" s="19" customFormat="1">
      <c r="B462" s="23" t="s">
        <v>3261</v>
      </c>
      <c r="U462" s="26"/>
    </row>
    <row r="463" s="19" customFormat="1">
      <c r="B463" s="23" t="s">
        <v>2944</v>
      </c>
      <c r="U463" s="26"/>
    </row>
    <row r="464" s="19" customFormat="1">
      <c r="B464" s="23" t="s">
        <v>3042</v>
      </c>
      <c r="U464" s="26"/>
    </row>
    <row r="465" s="19" customFormat="1">
      <c r="B465" s="23" t="s">
        <v>2819</v>
      </c>
      <c r="U465" s="26"/>
    </row>
    <row r="466" s="19" customFormat="1">
      <c r="B466" s="23" t="s">
        <v>2723</v>
      </c>
      <c r="U466" s="26"/>
    </row>
    <row r="467" s="19" customFormat="1">
      <c r="B467" s="23" t="s">
        <v>3260</v>
      </c>
      <c r="U467" s="26"/>
    </row>
    <row r="468" s="19" customFormat="1">
      <c r="B468" s="23" t="s">
        <v>3262</v>
      </c>
      <c r="U468" s="26"/>
    </row>
    <row r="469" s="19" customFormat="1">
      <c r="B469" s="23" t="s">
        <v>2950</v>
      </c>
      <c r="U469" s="26"/>
    </row>
    <row r="470" s="19" customFormat="1">
      <c r="B470" s="23" t="s">
        <v>2951</v>
      </c>
      <c r="U470" s="26"/>
    </row>
    <row r="471" s="19" customFormat="1">
      <c r="B471" s="23" t="s">
        <v>2721</v>
      </c>
      <c r="U471" s="26"/>
    </row>
    <row r="472" s="19" customFormat="1">
      <c r="B472" s="23" t="s">
        <v>2731</v>
      </c>
      <c r="U472" s="26"/>
    </row>
    <row r="473" s="19" customFormat="1">
      <c r="B473" s="23" t="s">
        <v>2837</v>
      </c>
      <c r="U473" s="26"/>
    </row>
    <row r="474" s="19" customFormat="1">
      <c r="B474" s="23" t="s">
        <v>2723</v>
      </c>
      <c r="U474" s="26"/>
    </row>
    <row r="475" s="19" customFormat="1">
      <c r="B475" s="23" t="s">
        <v>2838</v>
      </c>
      <c r="U475" s="26"/>
    </row>
    <row r="476" s="19" customFormat="1">
      <c r="B476" s="23" t="s">
        <v>3173</v>
      </c>
      <c r="U476" s="26"/>
    </row>
    <row r="477" s="19" customFormat="1">
      <c r="B477" s="23" t="s">
        <v>2721</v>
      </c>
      <c r="U477" s="26"/>
    </row>
    <row r="478" s="19" customFormat="1">
      <c r="B478" s="23" t="s">
        <v>2846</v>
      </c>
      <c r="U478" s="26"/>
    </row>
    <row r="479" s="19" customFormat="1">
      <c r="B479" s="23" t="s">
        <v>2847</v>
      </c>
      <c r="U479" s="26"/>
    </row>
    <row r="480" s="19" customFormat="1">
      <c r="B480" s="23" t="s">
        <v>2848</v>
      </c>
      <c r="U480" s="26"/>
    </row>
    <row r="481" s="19" customFormat="1">
      <c r="B481" s="24" t="s">
        <v>2849</v>
      </c>
      <c r="C481" s="21"/>
      <c r="D481" s="21"/>
      <c r="E481" s="21"/>
      <c r="F481" s="21"/>
      <c r="G481" s="21"/>
      <c r="H481" s="21"/>
      <c r="I481" s="21"/>
      <c r="J481" s="21"/>
      <c r="K481" s="21"/>
      <c r="L481" s="21"/>
      <c r="M481" s="21"/>
      <c r="N481" s="21"/>
      <c r="O481" s="21"/>
      <c r="P481" s="21"/>
      <c r="Q481" s="21"/>
      <c r="R481" s="21"/>
      <c r="S481" s="21"/>
      <c r="T481" s="21"/>
      <c r="U481" s="27"/>
    </row>
    <row r="482"/>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 ref="B248:U248"/>
    <mergeCell ref="B249:U249"/>
    <mergeCell ref="B250:U250"/>
    <mergeCell ref="B251:U251"/>
    <mergeCell ref="B252:U252"/>
    <mergeCell ref="B253:U253"/>
    <mergeCell ref="B254:U254"/>
    <mergeCell ref="B255:U255"/>
    <mergeCell ref="B256:U256"/>
    <mergeCell ref="B257:U257"/>
    <mergeCell ref="B258:U258"/>
    <mergeCell ref="B259:U259"/>
    <mergeCell ref="B260:U260"/>
    <mergeCell ref="B261:U261"/>
    <mergeCell ref="B262:U262"/>
    <mergeCell ref="B263:U263"/>
    <mergeCell ref="B264:U264"/>
    <mergeCell ref="B265:U265"/>
    <mergeCell ref="B266:U266"/>
    <mergeCell ref="B267:U267"/>
    <mergeCell ref="B268:U268"/>
    <mergeCell ref="B269:U269"/>
    <mergeCell ref="B270:U270"/>
    <mergeCell ref="B271:U271"/>
    <mergeCell ref="B272:U272"/>
    <mergeCell ref="B273:U273"/>
    <mergeCell ref="B274:U274"/>
    <mergeCell ref="B275:U275"/>
    <mergeCell ref="B276:U276"/>
    <mergeCell ref="B277:U277"/>
    <mergeCell ref="B278:U278"/>
    <mergeCell ref="B279:U279"/>
    <mergeCell ref="B280:U280"/>
    <mergeCell ref="B281:U281"/>
    <mergeCell ref="B282:U282"/>
    <mergeCell ref="B283:U283"/>
    <mergeCell ref="B284:U284"/>
    <mergeCell ref="B285:U285"/>
    <mergeCell ref="B286:U286"/>
    <mergeCell ref="B287:U287"/>
    <mergeCell ref="B288:U288"/>
    <mergeCell ref="B289:U289"/>
    <mergeCell ref="B290:U290"/>
    <mergeCell ref="B291:U291"/>
    <mergeCell ref="B292:U292"/>
    <mergeCell ref="B293:U293"/>
    <mergeCell ref="B294:U294"/>
    <mergeCell ref="B295:U295"/>
    <mergeCell ref="B296:U296"/>
    <mergeCell ref="B297:U297"/>
    <mergeCell ref="B298:U298"/>
    <mergeCell ref="B299:U299"/>
    <mergeCell ref="B300:U300"/>
    <mergeCell ref="B301:U301"/>
    <mergeCell ref="B302:U302"/>
    <mergeCell ref="B303:U303"/>
    <mergeCell ref="B304:U304"/>
    <mergeCell ref="B305:U305"/>
    <mergeCell ref="B306:U306"/>
    <mergeCell ref="B307:U307"/>
    <mergeCell ref="B308:U308"/>
    <mergeCell ref="B309:U309"/>
    <mergeCell ref="B310:U310"/>
    <mergeCell ref="B311:U311"/>
    <mergeCell ref="B312:U312"/>
    <mergeCell ref="B313:U313"/>
    <mergeCell ref="B314:U314"/>
    <mergeCell ref="B315:U315"/>
    <mergeCell ref="B316:U316"/>
    <mergeCell ref="B317:U317"/>
    <mergeCell ref="B318:U318"/>
    <mergeCell ref="B319:U319"/>
    <mergeCell ref="B320:U320"/>
    <mergeCell ref="B321:U321"/>
    <mergeCell ref="B322:U322"/>
    <mergeCell ref="B323:U323"/>
    <mergeCell ref="B324:U324"/>
    <mergeCell ref="B325:U325"/>
    <mergeCell ref="B326:U326"/>
    <mergeCell ref="B327:U327"/>
    <mergeCell ref="B328:U328"/>
    <mergeCell ref="B329:U329"/>
    <mergeCell ref="B330:U330"/>
    <mergeCell ref="B331:U331"/>
    <mergeCell ref="B332:U332"/>
    <mergeCell ref="B333:U333"/>
    <mergeCell ref="B334:U334"/>
    <mergeCell ref="B335:U335"/>
    <mergeCell ref="B336:U336"/>
    <mergeCell ref="B337:U337"/>
    <mergeCell ref="B338:U338"/>
    <mergeCell ref="B339:U339"/>
    <mergeCell ref="B340:U340"/>
    <mergeCell ref="B341:U341"/>
    <mergeCell ref="B342:U342"/>
    <mergeCell ref="B343:U343"/>
    <mergeCell ref="B344:U344"/>
    <mergeCell ref="B345:U345"/>
    <mergeCell ref="B346:U346"/>
    <mergeCell ref="B347:U347"/>
    <mergeCell ref="B348:U348"/>
    <mergeCell ref="B349:U349"/>
    <mergeCell ref="B350:U350"/>
    <mergeCell ref="B351:U351"/>
    <mergeCell ref="B352:U352"/>
    <mergeCell ref="B353:U353"/>
    <mergeCell ref="B354:U354"/>
    <mergeCell ref="B355:U355"/>
    <mergeCell ref="B356:U356"/>
    <mergeCell ref="B357:U357"/>
    <mergeCell ref="B358:U358"/>
    <mergeCell ref="B359:U359"/>
    <mergeCell ref="B360:U360"/>
    <mergeCell ref="B361:U361"/>
    <mergeCell ref="B362:U362"/>
    <mergeCell ref="B363:U363"/>
    <mergeCell ref="B364:U364"/>
    <mergeCell ref="B365:U365"/>
    <mergeCell ref="B366:U366"/>
    <mergeCell ref="B367:U367"/>
    <mergeCell ref="B368:U368"/>
    <mergeCell ref="B369:U369"/>
    <mergeCell ref="B370:U370"/>
    <mergeCell ref="B371:U371"/>
    <mergeCell ref="B372:U372"/>
    <mergeCell ref="B373:U373"/>
    <mergeCell ref="B374:U374"/>
    <mergeCell ref="B375:U375"/>
    <mergeCell ref="B376:U376"/>
    <mergeCell ref="B377:U377"/>
    <mergeCell ref="B378:U378"/>
    <mergeCell ref="B379:U379"/>
    <mergeCell ref="B380:U380"/>
    <mergeCell ref="B381:U381"/>
    <mergeCell ref="B382:U382"/>
    <mergeCell ref="B383:U383"/>
    <mergeCell ref="B384:U384"/>
    <mergeCell ref="B385:U385"/>
    <mergeCell ref="B386:U386"/>
    <mergeCell ref="B387:U387"/>
    <mergeCell ref="B388:U388"/>
    <mergeCell ref="B389:U389"/>
    <mergeCell ref="B390:U390"/>
    <mergeCell ref="B391:U391"/>
    <mergeCell ref="B392:U392"/>
    <mergeCell ref="B393:U393"/>
    <mergeCell ref="B394:U394"/>
    <mergeCell ref="B395:U395"/>
    <mergeCell ref="B396:U396"/>
    <mergeCell ref="B397:U397"/>
    <mergeCell ref="B398:U398"/>
    <mergeCell ref="B399:U399"/>
    <mergeCell ref="B400:U400"/>
    <mergeCell ref="B401:U401"/>
    <mergeCell ref="B402:U402"/>
    <mergeCell ref="B403:U403"/>
    <mergeCell ref="B404:U404"/>
    <mergeCell ref="B405:U405"/>
    <mergeCell ref="B406:U406"/>
    <mergeCell ref="B407:U407"/>
    <mergeCell ref="B408:U408"/>
    <mergeCell ref="B409:U409"/>
    <mergeCell ref="B410:U410"/>
    <mergeCell ref="B411:U411"/>
    <mergeCell ref="B412:U412"/>
    <mergeCell ref="B413:U413"/>
    <mergeCell ref="B414:U414"/>
    <mergeCell ref="B415:U415"/>
    <mergeCell ref="B416:U416"/>
    <mergeCell ref="B417:U417"/>
    <mergeCell ref="B418:U418"/>
    <mergeCell ref="B419:U419"/>
    <mergeCell ref="B420:U420"/>
    <mergeCell ref="B421:U421"/>
    <mergeCell ref="B422:U422"/>
    <mergeCell ref="B423:U423"/>
    <mergeCell ref="B424:U424"/>
    <mergeCell ref="B425:U425"/>
    <mergeCell ref="B426:U426"/>
    <mergeCell ref="B427:U427"/>
    <mergeCell ref="B428:U428"/>
    <mergeCell ref="B429:U429"/>
    <mergeCell ref="B430:U430"/>
    <mergeCell ref="B431:U431"/>
    <mergeCell ref="B432:U432"/>
    <mergeCell ref="B433:U433"/>
    <mergeCell ref="B434:U434"/>
    <mergeCell ref="B435:U435"/>
    <mergeCell ref="B436:U436"/>
    <mergeCell ref="B437:U437"/>
    <mergeCell ref="B438:U438"/>
    <mergeCell ref="B439:U439"/>
    <mergeCell ref="B440:U440"/>
    <mergeCell ref="B441:U441"/>
    <mergeCell ref="B442:U442"/>
    <mergeCell ref="B443:U443"/>
    <mergeCell ref="B444:U444"/>
    <mergeCell ref="B445:U445"/>
    <mergeCell ref="B446:U446"/>
    <mergeCell ref="B447:U447"/>
    <mergeCell ref="B448:U448"/>
    <mergeCell ref="B449:U449"/>
    <mergeCell ref="B450:U450"/>
    <mergeCell ref="B451:U451"/>
    <mergeCell ref="B452:U452"/>
    <mergeCell ref="B453:U453"/>
    <mergeCell ref="B454:U454"/>
    <mergeCell ref="B455:U455"/>
    <mergeCell ref="B456:U456"/>
    <mergeCell ref="B457:U457"/>
    <mergeCell ref="B458:U458"/>
    <mergeCell ref="B459:U459"/>
    <mergeCell ref="B460:U460"/>
    <mergeCell ref="B461:U461"/>
    <mergeCell ref="B462:U462"/>
    <mergeCell ref="B463:U463"/>
    <mergeCell ref="B464:U464"/>
    <mergeCell ref="B465:U465"/>
    <mergeCell ref="B466:U466"/>
    <mergeCell ref="B467:U467"/>
    <mergeCell ref="B468:U468"/>
    <mergeCell ref="B469:U469"/>
    <mergeCell ref="B470:U470"/>
    <mergeCell ref="B471:U471"/>
    <mergeCell ref="B472:U472"/>
    <mergeCell ref="B473:U473"/>
    <mergeCell ref="B474:U474"/>
    <mergeCell ref="B475:U475"/>
    <mergeCell ref="B476:U476"/>
    <mergeCell ref="B477:U477"/>
    <mergeCell ref="B478:U478"/>
    <mergeCell ref="B479:U479"/>
    <mergeCell ref="B480:U480"/>
    <mergeCell ref="B481:U481"/>
  </mergeCells>
  <headerFooter/>
</worksheet>
</file>

<file path=xl/worksheets/sheet8.xml><?xml version="1.0" encoding="utf-8"?>
<worksheet xmlns:r="http://schemas.openxmlformats.org/officeDocument/2006/relationships" xmlns="http://schemas.openxmlformats.org/spreadsheetml/2006/main">
  <sheetPr codeName=""/>
  <dimension ref="A1:U395"/>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2678</v>
      </c>
      <c r="C5" s="20"/>
      <c r="D5" s="20"/>
      <c r="E5" s="20"/>
      <c r="F5" s="20"/>
      <c r="G5" s="20"/>
      <c r="H5" s="20"/>
      <c r="I5" s="20"/>
      <c r="J5" s="20"/>
      <c r="K5" s="20"/>
      <c r="L5" s="20"/>
      <c r="M5" s="20"/>
      <c r="N5" s="20"/>
      <c r="O5" s="20"/>
      <c r="P5" s="20"/>
      <c r="Q5" s="20"/>
      <c r="R5" s="20"/>
      <c r="S5" s="20"/>
      <c r="T5" s="20"/>
      <c r="U5" s="25"/>
    </row>
    <row r="6" s="19" customFormat="1">
      <c r="B6" s="23" t="s">
        <v>2679</v>
      </c>
      <c r="U6" s="26"/>
    </row>
    <row r="7" s="19" customFormat="1">
      <c r="B7" s="23" t="s">
        <v>2680</v>
      </c>
      <c r="U7" s="26"/>
    </row>
    <row r="8" s="19" customFormat="1">
      <c r="B8" s="23" t="s">
        <v>2681</v>
      </c>
      <c r="U8" s="26"/>
    </row>
    <row r="9" s="19" customFormat="1">
      <c r="B9" s="23" t="s">
        <v>2682</v>
      </c>
      <c r="U9" s="26"/>
    </row>
    <row r="10" s="19" customFormat="1">
      <c r="B10" s="23" t="s">
        <v>2683</v>
      </c>
      <c r="U10" s="26"/>
    </row>
    <row r="11" s="19" customFormat="1">
      <c r="B11" s="23" t="s">
        <v>3111</v>
      </c>
      <c r="U11" s="26"/>
    </row>
    <row r="12" s="19" customFormat="1">
      <c r="B12" s="23" t="s">
        <v>3112</v>
      </c>
      <c r="U12" s="26"/>
    </row>
    <row r="13" s="19" customFormat="1">
      <c r="B13" s="23" t="s">
        <v>2686</v>
      </c>
      <c r="U13" s="26"/>
    </row>
    <row r="14" s="19" customFormat="1">
      <c r="B14" s="23" t="s">
        <v>2687</v>
      </c>
      <c r="U14" s="26"/>
    </row>
    <row r="15" s="19" customFormat="1">
      <c r="B15" s="23" t="s">
        <v>2688</v>
      </c>
      <c r="U15" s="26"/>
    </row>
    <row r="16" s="19" customFormat="1">
      <c r="B16" s="23" t="s">
        <v>2689</v>
      </c>
      <c r="U16" s="26"/>
    </row>
    <row r="17" s="19" customFormat="1">
      <c r="B17" s="23" t="s">
        <v>2690</v>
      </c>
      <c r="U17" s="26"/>
    </row>
    <row r="18" s="19" customFormat="1">
      <c r="B18" s="23" t="s">
        <v>3113</v>
      </c>
      <c r="U18" s="26"/>
    </row>
    <row r="19" s="19" customFormat="1">
      <c r="B19" s="23" t="s">
        <v>2854</v>
      </c>
      <c r="U19" s="26"/>
    </row>
    <row r="20" s="19" customFormat="1">
      <c r="B20" s="23" t="s">
        <v>3114</v>
      </c>
      <c r="U20" s="26"/>
    </row>
    <row r="21" s="19" customFormat="1">
      <c r="B21" s="23" t="s">
        <v>3058</v>
      </c>
      <c r="U21" s="26"/>
    </row>
    <row r="22" s="19" customFormat="1">
      <c r="B22" s="23" t="s">
        <v>2696</v>
      </c>
      <c r="U22" s="26"/>
    </row>
    <row r="23" s="19" customFormat="1">
      <c r="B23" s="23" t="s">
        <v>2697</v>
      </c>
      <c r="U23" s="26"/>
    </row>
    <row r="24" s="19" customFormat="1">
      <c r="B24" s="23" t="s">
        <v>3115</v>
      </c>
      <c r="U24" s="26"/>
    </row>
    <row r="25" s="19" customFormat="1">
      <c r="B25" s="23" t="s">
        <v>3116</v>
      </c>
      <c r="U25" s="26"/>
    </row>
    <row r="26" s="19" customFormat="1">
      <c r="B26" s="23" t="s">
        <v>3263</v>
      </c>
      <c r="U26" s="26"/>
    </row>
    <row r="27" s="19" customFormat="1">
      <c r="B27" s="23" t="s">
        <v>2859</v>
      </c>
      <c r="U27" s="26"/>
    </row>
    <row r="28" s="19" customFormat="1">
      <c r="B28" s="23" t="s">
        <v>2860</v>
      </c>
      <c r="U28" s="26"/>
    </row>
    <row r="29" s="19" customFormat="1">
      <c r="B29" s="23" t="s">
        <v>3118</v>
      </c>
      <c r="U29" s="26"/>
    </row>
    <row r="30" s="19" customFormat="1">
      <c r="B30" s="23" t="s">
        <v>3062</v>
      </c>
      <c r="U30" s="26"/>
    </row>
    <row r="31" s="19" customFormat="1">
      <c r="B31" s="23" t="s">
        <v>2704</v>
      </c>
      <c r="U31" s="26"/>
    </row>
    <row r="32" s="19" customFormat="1">
      <c r="B32" s="23" t="s">
        <v>3119</v>
      </c>
      <c r="U32" s="26"/>
    </row>
    <row r="33" s="19" customFormat="1">
      <c r="B33" s="23" t="s">
        <v>3120</v>
      </c>
      <c r="U33" s="26"/>
    </row>
    <row r="34" s="19" customFormat="1">
      <c r="B34" s="23" t="s">
        <v>3063</v>
      </c>
      <c r="U34" s="26"/>
    </row>
    <row r="35" s="19" customFormat="1">
      <c r="B35" s="23" t="s">
        <v>3064</v>
      </c>
      <c r="U35" s="26"/>
    </row>
    <row r="36" s="19" customFormat="1">
      <c r="B36" s="23" t="s">
        <v>3121</v>
      </c>
      <c r="U36" s="26"/>
    </row>
    <row r="37" s="19" customFormat="1">
      <c r="B37" s="23" t="s">
        <v>2709</v>
      </c>
      <c r="U37" s="26"/>
    </row>
    <row r="38" s="19" customFormat="1">
      <c r="B38" s="23" t="s">
        <v>3122</v>
      </c>
      <c r="U38" s="26"/>
    </row>
    <row r="39" s="19" customFormat="1">
      <c r="B39" s="23" t="s">
        <v>2721</v>
      </c>
      <c r="U39" s="26"/>
    </row>
    <row r="40" s="19" customFormat="1">
      <c r="B40" s="23" t="s">
        <v>2696</v>
      </c>
      <c r="U40" s="26"/>
    </row>
    <row r="41" s="19" customFormat="1">
      <c r="B41" s="23" t="s">
        <v>3123</v>
      </c>
      <c r="U41" s="26"/>
    </row>
    <row r="42" s="19" customFormat="1">
      <c r="B42" s="23" t="s">
        <v>2723</v>
      </c>
      <c r="U42" s="26"/>
    </row>
    <row r="43" s="19" customFormat="1">
      <c r="B43" s="23" t="s">
        <v>3124</v>
      </c>
      <c r="U43" s="26"/>
    </row>
    <row r="44" s="19" customFormat="1">
      <c r="B44" s="23" t="s">
        <v>3125</v>
      </c>
      <c r="U44" s="26"/>
    </row>
    <row r="45" s="19" customFormat="1">
      <c r="B45" s="23" t="s">
        <v>3126</v>
      </c>
      <c r="U45" s="26"/>
    </row>
    <row r="46" s="19" customFormat="1">
      <c r="B46" s="23" t="s">
        <v>3127</v>
      </c>
      <c r="U46" s="26"/>
    </row>
    <row r="47" s="19" customFormat="1">
      <c r="B47" s="23" t="s">
        <v>3128</v>
      </c>
      <c r="U47" s="26"/>
    </row>
    <row r="48" s="19" customFormat="1">
      <c r="B48" s="23" t="s">
        <v>3129</v>
      </c>
      <c r="U48" s="26"/>
    </row>
    <row r="49" s="19" customFormat="1">
      <c r="B49" s="23" t="s">
        <v>3130</v>
      </c>
      <c r="U49" s="26"/>
    </row>
    <row r="50" s="19" customFormat="1">
      <c r="B50" s="23" t="s">
        <v>2721</v>
      </c>
      <c r="U50" s="26"/>
    </row>
    <row r="51" s="19" customFormat="1">
      <c r="B51" s="23" t="s">
        <v>2731</v>
      </c>
      <c r="U51" s="26"/>
    </row>
    <row r="52" s="19" customFormat="1">
      <c r="B52" s="23" t="s">
        <v>2722</v>
      </c>
      <c r="U52" s="26"/>
    </row>
    <row r="53" s="19" customFormat="1">
      <c r="B53" s="23" t="s">
        <v>2723</v>
      </c>
      <c r="U53" s="26"/>
    </row>
    <row r="54" s="19" customFormat="1">
      <c r="B54" s="23" t="s">
        <v>2972</v>
      </c>
      <c r="U54" s="26"/>
    </row>
    <row r="55" s="19" customFormat="1">
      <c r="B55" s="23" t="s">
        <v>3131</v>
      </c>
      <c r="U55" s="26"/>
    </row>
    <row r="56" s="19" customFormat="1">
      <c r="B56" s="23" t="s">
        <v>2721</v>
      </c>
      <c r="U56" s="26"/>
    </row>
    <row r="57" s="19" customFormat="1">
      <c r="B57" s="23" t="s">
        <v>2731</v>
      </c>
      <c r="U57" s="26"/>
    </row>
    <row r="58" s="19" customFormat="1">
      <c r="B58" s="23" t="s">
        <v>2732</v>
      </c>
      <c r="U58" s="26"/>
    </row>
    <row r="59" s="19" customFormat="1">
      <c r="B59" s="23" t="s">
        <v>2733</v>
      </c>
      <c r="U59" s="26"/>
    </row>
    <row r="60" s="19" customFormat="1">
      <c r="B60" s="23" t="s">
        <v>2734</v>
      </c>
      <c r="U60" s="26"/>
    </row>
    <row r="61" s="19" customFormat="1">
      <c r="B61" s="23" t="s">
        <v>2735</v>
      </c>
      <c r="U61" s="26"/>
    </row>
    <row r="62" s="19" customFormat="1">
      <c r="B62" s="23" t="s">
        <v>2736</v>
      </c>
      <c r="U62" s="26"/>
    </row>
    <row r="63" s="19" customFormat="1">
      <c r="B63" s="23" t="s">
        <v>2737</v>
      </c>
      <c r="U63" s="26"/>
    </row>
    <row r="64" s="19" customFormat="1">
      <c r="B64" s="23" t="s">
        <v>2738</v>
      </c>
      <c r="U64" s="26"/>
    </row>
    <row r="65" s="19" customFormat="1">
      <c r="B65" s="23" t="s">
        <v>3132</v>
      </c>
      <c r="U65" s="26"/>
    </row>
    <row r="66" s="19" customFormat="1">
      <c r="B66" s="23" t="s">
        <v>3133</v>
      </c>
      <c r="U66" s="26"/>
    </row>
    <row r="67" s="19" customFormat="1">
      <c r="B67" s="23" t="s">
        <v>2980</v>
      </c>
      <c r="U67" s="26"/>
    </row>
    <row r="68" s="19" customFormat="1">
      <c r="B68" s="23" t="s">
        <v>3134</v>
      </c>
      <c r="U68" s="26"/>
    </row>
    <row r="69" s="19" customFormat="1">
      <c r="B69" s="23" t="s">
        <v>2743</v>
      </c>
      <c r="U69" s="26"/>
    </row>
    <row r="70" s="19" customFormat="1">
      <c r="B70" s="23" t="s">
        <v>2744</v>
      </c>
      <c r="U70" s="26"/>
    </row>
    <row r="71" s="19" customFormat="1">
      <c r="B71" s="23" t="s">
        <v>3135</v>
      </c>
      <c r="U71" s="26"/>
    </row>
    <row r="72" s="19" customFormat="1">
      <c r="B72" s="23" t="s">
        <v>3136</v>
      </c>
      <c r="U72" s="26"/>
    </row>
    <row r="73" s="19" customFormat="1">
      <c r="B73" s="23" t="s">
        <v>3137</v>
      </c>
      <c r="U73" s="26"/>
    </row>
    <row r="74" s="19" customFormat="1">
      <c r="B74" s="23" t="s">
        <v>3138</v>
      </c>
      <c r="U74" s="26"/>
    </row>
    <row r="75" s="19" customFormat="1">
      <c r="B75" s="23" t="s">
        <v>3139</v>
      </c>
      <c r="U75" s="26"/>
    </row>
    <row r="76" s="19" customFormat="1">
      <c r="B76" s="23" t="s">
        <v>3140</v>
      </c>
      <c r="U76" s="26"/>
    </row>
    <row r="77" s="19" customFormat="1">
      <c r="B77" s="23" t="s">
        <v>3141</v>
      </c>
      <c r="U77" s="26"/>
    </row>
    <row r="78" s="19" customFormat="1">
      <c r="B78" s="23" t="s">
        <v>3142</v>
      </c>
      <c r="U78" s="26"/>
    </row>
    <row r="79" s="19" customFormat="1">
      <c r="B79" s="23" t="s">
        <v>3143</v>
      </c>
      <c r="U79" s="26"/>
    </row>
    <row r="80" s="19" customFormat="1">
      <c r="B80" s="23" t="s">
        <v>3098</v>
      </c>
      <c r="U80" s="26"/>
    </row>
    <row r="81" s="19" customFormat="1">
      <c r="B81" s="23" t="s">
        <v>3144</v>
      </c>
      <c r="U81" s="26"/>
    </row>
    <row r="82" s="19" customFormat="1">
      <c r="B82" s="23" t="s">
        <v>2991</v>
      </c>
      <c r="U82" s="26"/>
    </row>
    <row r="83" s="19" customFormat="1">
      <c r="B83" s="23" t="s">
        <v>2696</v>
      </c>
      <c r="U83" s="26"/>
    </row>
    <row r="84" s="19" customFormat="1">
      <c r="B84" s="23" t="s">
        <v>3145</v>
      </c>
      <c r="U84" s="26"/>
    </row>
    <row r="85" s="19" customFormat="1">
      <c r="B85" s="23" t="s">
        <v>3146</v>
      </c>
      <c r="U85" s="26"/>
    </row>
    <row r="86" s="19" customFormat="1">
      <c r="B86" s="23" t="s">
        <v>3147</v>
      </c>
      <c r="U86" s="26"/>
    </row>
    <row r="87" s="19" customFormat="1">
      <c r="B87" s="23" t="s">
        <v>3148</v>
      </c>
      <c r="U87" s="26"/>
    </row>
    <row r="88" s="19" customFormat="1">
      <c r="B88" s="23" t="s">
        <v>3149</v>
      </c>
      <c r="U88" s="26"/>
    </row>
    <row r="89" s="19" customFormat="1">
      <c r="B89" s="23" t="s">
        <v>3150</v>
      </c>
      <c r="U89" s="26"/>
    </row>
    <row r="90" s="19" customFormat="1">
      <c r="B90" s="23" t="s">
        <v>3151</v>
      </c>
      <c r="U90" s="26"/>
    </row>
    <row r="91" s="19" customFormat="1">
      <c r="B91" s="23" t="s">
        <v>3152</v>
      </c>
      <c r="U91" s="26"/>
    </row>
    <row r="92" s="19" customFormat="1">
      <c r="B92" s="23" t="s">
        <v>3153</v>
      </c>
      <c r="U92" s="26"/>
    </row>
    <row r="93" s="19" customFormat="1">
      <c r="B93" s="23" t="s">
        <v>3154</v>
      </c>
      <c r="U93" s="26"/>
    </row>
    <row r="94" s="19" customFormat="1">
      <c r="B94" s="23" t="s">
        <v>3155</v>
      </c>
      <c r="U94" s="26"/>
    </row>
    <row r="95" s="19" customFormat="1">
      <c r="B95" s="23" t="s">
        <v>3156</v>
      </c>
      <c r="U95" s="26"/>
    </row>
    <row r="96" s="19" customFormat="1">
      <c r="B96" s="23" t="s">
        <v>3157</v>
      </c>
      <c r="U96" s="26"/>
    </row>
    <row r="97" s="19" customFormat="1">
      <c r="B97" s="23" t="s">
        <v>3158</v>
      </c>
      <c r="U97" s="26"/>
    </row>
    <row r="98" s="19" customFormat="1">
      <c r="B98" s="23" t="s">
        <v>3159</v>
      </c>
      <c r="U98" s="26"/>
    </row>
    <row r="99" s="19" customFormat="1">
      <c r="B99" s="23" t="s">
        <v>3160</v>
      </c>
      <c r="U99" s="26"/>
    </row>
    <row r="100" s="19" customFormat="1">
      <c r="B100" s="23" t="s">
        <v>2752</v>
      </c>
      <c r="U100" s="26"/>
    </row>
    <row r="101" s="19" customFormat="1">
      <c r="B101" s="23" t="s">
        <v>3161</v>
      </c>
      <c r="U101" s="26"/>
    </row>
    <row r="102" s="19" customFormat="1">
      <c r="B102" s="23" t="s">
        <v>3162</v>
      </c>
      <c r="U102" s="26"/>
    </row>
    <row r="103" s="19" customFormat="1">
      <c r="B103" s="23" t="s">
        <v>3163</v>
      </c>
      <c r="U103" s="26"/>
    </row>
    <row r="104" s="19" customFormat="1">
      <c r="B104" s="23" t="s">
        <v>3164</v>
      </c>
      <c r="U104" s="26"/>
    </row>
    <row r="105" s="19" customFormat="1">
      <c r="B105" s="23" t="s">
        <v>3165</v>
      </c>
      <c r="U105" s="26"/>
    </row>
    <row r="106" s="19" customFormat="1">
      <c r="B106" s="23" t="s">
        <v>2696</v>
      </c>
      <c r="U106" s="26"/>
    </row>
    <row r="107" s="19" customFormat="1">
      <c r="B107" s="23" t="s">
        <v>3264</v>
      </c>
      <c r="U107" s="26"/>
    </row>
    <row r="108" s="19" customFormat="1">
      <c r="B108" s="23" t="s">
        <v>2723</v>
      </c>
      <c r="U108" s="26"/>
    </row>
    <row r="109" s="19" customFormat="1">
      <c r="B109" s="23" t="s">
        <v>3265</v>
      </c>
      <c r="U109" s="26"/>
    </row>
    <row r="110" s="19" customFormat="1">
      <c r="B110" s="23" t="s">
        <v>3266</v>
      </c>
      <c r="U110" s="26"/>
    </row>
    <row r="111" s="19" customFormat="1">
      <c r="B111" s="23" t="s">
        <v>3267</v>
      </c>
      <c r="U111" s="26"/>
    </row>
    <row r="112" s="19" customFormat="1">
      <c r="B112" s="23" t="s">
        <v>3268</v>
      </c>
      <c r="U112" s="26"/>
    </row>
    <row r="113" s="19" customFormat="1">
      <c r="B113" s="23" t="s">
        <v>3269</v>
      </c>
      <c r="U113" s="26"/>
    </row>
    <row r="114" s="19" customFormat="1">
      <c r="B114" s="23" t="s">
        <v>3270</v>
      </c>
      <c r="U114" s="26"/>
    </row>
    <row r="115" s="19" customFormat="1">
      <c r="B115" s="23" t="s">
        <v>3271</v>
      </c>
      <c r="U115" s="26"/>
    </row>
    <row r="116" s="19" customFormat="1">
      <c r="B116" s="23" t="s">
        <v>3272</v>
      </c>
      <c r="U116" s="26"/>
    </row>
    <row r="117" s="19" customFormat="1">
      <c r="B117" s="23" t="s">
        <v>3273</v>
      </c>
      <c r="U117" s="26"/>
    </row>
    <row r="118" s="19" customFormat="1">
      <c r="B118" s="23" t="s">
        <v>3274</v>
      </c>
      <c r="U118" s="26"/>
    </row>
    <row r="119" s="19" customFormat="1">
      <c r="B119" s="23" t="s">
        <v>3275</v>
      </c>
      <c r="U119" s="26"/>
    </row>
    <row r="120" s="19" customFormat="1">
      <c r="B120" s="23" t="s">
        <v>3276</v>
      </c>
      <c r="U120" s="26"/>
    </row>
    <row r="121" s="19" customFormat="1">
      <c r="B121" s="23" t="s">
        <v>3277</v>
      </c>
      <c r="U121" s="26"/>
    </row>
    <row r="122" s="19" customFormat="1">
      <c r="B122" s="23" t="s">
        <v>3278</v>
      </c>
      <c r="U122" s="26"/>
    </row>
    <row r="123" s="19" customFormat="1">
      <c r="B123" s="23" t="s">
        <v>3279</v>
      </c>
      <c r="U123" s="26"/>
    </row>
    <row r="124" s="19" customFormat="1">
      <c r="B124" s="23" t="s">
        <v>3280</v>
      </c>
      <c r="U124" s="26"/>
    </row>
    <row r="125" s="19" customFormat="1">
      <c r="B125" s="23" t="s">
        <v>2721</v>
      </c>
      <c r="U125" s="26"/>
    </row>
    <row r="126" s="19" customFormat="1">
      <c r="B126" s="23" t="s">
        <v>2731</v>
      </c>
      <c r="U126" s="26"/>
    </row>
    <row r="127" s="19" customFormat="1">
      <c r="B127" s="23" t="s">
        <v>2800</v>
      </c>
      <c r="U127" s="26"/>
    </row>
    <row r="128" s="19" customFormat="1">
      <c r="B128" s="23" t="s">
        <v>2723</v>
      </c>
      <c r="U128" s="26"/>
    </row>
    <row r="129" s="19" customFormat="1">
      <c r="B129" s="23" t="s">
        <v>2801</v>
      </c>
      <c r="U129" s="26"/>
    </row>
    <row r="130" s="19" customFormat="1">
      <c r="B130" s="23" t="s">
        <v>3166</v>
      </c>
      <c r="U130" s="26"/>
    </row>
    <row r="131" s="19" customFormat="1">
      <c r="B131" s="23" t="s">
        <v>2721</v>
      </c>
      <c r="U131" s="26"/>
    </row>
    <row r="132" s="19" customFormat="1">
      <c r="B132" s="23" t="s">
        <v>2731</v>
      </c>
      <c r="U132" s="26"/>
    </row>
    <row r="133" s="19" customFormat="1">
      <c r="B133" s="23" t="s">
        <v>2803</v>
      </c>
      <c r="U133" s="26"/>
    </row>
    <row r="134" s="19" customFormat="1">
      <c r="B134" s="23" t="s">
        <v>2723</v>
      </c>
      <c r="U134" s="26"/>
    </row>
    <row r="135" s="19" customFormat="1">
      <c r="B135" s="23" t="s">
        <v>3167</v>
      </c>
      <c r="U135" s="26"/>
    </row>
    <row r="136" s="19" customFormat="1">
      <c r="B136" s="23" t="s">
        <v>2841</v>
      </c>
      <c r="U136" s="26"/>
    </row>
    <row r="137" s="19" customFormat="1">
      <c r="B137" s="23" t="s">
        <v>2806</v>
      </c>
      <c r="U137" s="26"/>
    </row>
    <row r="138" s="19" customFormat="1">
      <c r="B138" s="23" t="s">
        <v>2807</v>
      </c>
      <c r="U138" s="26"/>
    </row>
    <row r="139" s="19" customFormat="1">
      <c r="B139" s="23" t="s">
        <v>2921</v>
      </c>
      <c r="U139" s="26"/>
    </row>
    <row r="140" s="19" customFormat="1">
      <c r="B140" s="23" t="s">
        <v>3168</v>
      </c>
      <c r="U140" s="26"/>
    </row>
    <row r="141" s="19" customFormat="1">
      <c r="B141" s="23" t="s">
        <v>2810</v>
      </c>
      <c r="U141" s="26"/>
    </row>
    <row r="142" s="19" customFormat="1">
      <c r="B142" s="23" t="s">
        <v>2923</v>
      </c>
      <c r="U142" s="26"/>
    </row>
    <row r="143" s="19" customFormat="1">
      <c r="B143" s="23" t="s">
        <v>3029</v>
      </c>
      <c r="U143" s="26"/>
    </row>
    <row r="144" s="19" customFormat="1">
      <c r="B144" s="23" t="s">
        <v>2925</v>
      </c>
      <c r="U144" s="26"/>
    </row>
    <row r="145" s="19" customFormat="1">
      <c r="B145" s="23" t="s">
        <v>2814</v>
      </c>
      <c r="U145" s="26"/>
    </row>
    <row r="146" s="19" customFormat="1">
      <c r="B146" s="23" t="s">
        <v>2926</v>
      </c>
      <c r="U146" s="26"/>
    </row>
    <row r="147" s="19" customFormat="1">
      <c r="B147" s="23" t="s">
        <v>2927</v>
      </c>
      <c r="U147" s="26"/>
    </row>
    <row r="148" s="19" customFormat="1">
      <c r="B148" s="23" t="s">
        <v>2932</v>
      </c>
      <c r="U148" s="26"/>
    </row>
    <row r="149" s="19" customFormat="1">
      <c r="B149" s="23" t="s">
        <v>2931</v>
      </c>
      <c r="U149" s="26"/>
    </row>
    <row r="150" s="19" customFormat="1">
      <c r="B150" s="23" t="s">
        <v>2819</v>
      </c>
      <c r="U150" s="26"/>
    </row>
    <row r="151" s="19" customFormat="1">
      <c r="B151" s="23" t="s">
        <v>2723</v>
      </c>
      <c r="U151" s="26"/>
    </row>
    <row r="152" s="19" customFormat="1">
      <c r="B152" s="23" t="s">
        <v>3167</v>
      </c>
      <c r="U152" s="26"/>
    </row>
    <row r="153" s="19" customFormat="1">
      <c r="B153" s="23" t="s">
        <v>2805</v>
      </c>
      <c r="U153" s="26"/>
    </row>
    <row r="154" s="19" customFormat="1">
      <c r="B154" s="23" t="s">
        <v>2806</v>
      </c>
      <c r="U154" s="26"/>
    </row>
    <row r="155" s="19" customFormat="1">
      <c r="B155" s="23" t="s">
        <v>2807</v>
      </c>
      <c r="U155" s="26"/>
    </row>
    <row r="156" s="19" customFormat="1">
      <c r="B156" s="23" t="s">
        <v>2808</v>
      </c>
      <c r="U156" s="26"/>
    </row>
    <row r="157" s="19" customFormat="1">
      <c r="B157" s="23" t="s">
        <v>2922</v>
      </c>
      <c r="U157" s="26"/>
    </row>
    <row r="158" s="19" customFormat="1">
      <c r="B158" s="23" t="s">
        <v>2810</v>
      </c>
      <c r="U158" s="26"/>
    </row>
    <row r="159" s="19" customFormat="1">
      <c r="B159" s="23" t="s">
        <v>2923</v>
      </c>
      <c r="U159" s="26"/>
    </row>
    <row r="160" s="19" customFormat="1">
      <c r="B160" s="23" t="s">
        <v>3029</v>
      </c>
      <c r="U160" s="26"/>
    </row>
    <row r="161" s="19" customFormat="1">
      <c r="B161" s="23" t="s">
        <v>2925</v>
      </c>
      <c r="U161" s="26"/>
    </row>
    <row r="162" s="19" customFormat="1">
      <c r="B162" s="23" t="s">
        <v>2814</v>
      </c>
      <c r="U162" s="26"/>
    </row>
    <row r="163" s="19" customFormat="1">
      <c r="B163" s="23" t="s">
        <v>2926</v>
      </c>
      <c r="U163" s="26"/>
    </row>
    <row r="164" s="19" customFormat="1">
      <c r="B164" s="23" t="s">
        <v>2927</v>
      </c>
      <c r="U164" s="26"/>
    </row>
    <row r="165" s="19" customFormat="1">
      <c r="B165" s="23" t="s">
        <v>2817</v>
      </c>
      <c r="U165" s="26"/>
    </row>
    <row r="166" s="19" customFormat="1">
      <c r="B166" s="23" t="s">
        <v>2818</v>
      </c>
      <c r="U166" s="26"/>
    </row>
    <row r="167" s="19" customFormat="1">
      <c r="B167" s="23" t="s">
        <v>2819</v>
      </c>
      <c r="U167" s="26"/>
    </row>
    <row r="168" s="19" customFormat="1">
      <c r="B168" s="23" t="s">
        <v>2723</v>
      </c>
      <c r="U168" s="26"/>
    </row>
    <row r="169" s="19" customFormat="1">
      <c r="B169" s="23" t="s">
        <v>3169</v>
      </c>
      <c r="U169" s="26"/>
    </row>
    <row r="170" s="19" customFormat="1">
      <c r="B170" s="23" t="s">
        <v>2821</v>
      </c>
      <c r="U170" s="26"/>
    </row>
    <row r="171" s="19" customFormat="1">
      <c r="B171" s="23" t="s">
        <v>2806</v>
      </c>
      <c r="U171" s="26"/>
    </row>
    <row r="172" s="19" customFormat="1">
      <c r="B172" s="23" t="s">
        <v>2807</v>
      </c>
      <c r="U172" s="26"/>
    </row>
    <row r="173" s="19" customFormat="1">
      <c r="B173" s="23" t="s">
        <v>2808</v>
      </c>
      <c r="U173" s="26"/>
    </row>
    <row r="174" s="19" customFormat="1">
      <c r="B174" s="23" t="s">
        <v>3168</v>
      </c>
      <c r="U174" s="26"/>
    </row>
    <row r="175" s="19" customFormat="1">
      <c r="B175" s="23" t="s">
        <v>2810</v>
      </c>
      <c r="U175" s="26"/>
    </row>
    <row r="176" s="19" customFormat="1">
      <c r="B176" s="23" t="s">
        <v>2923</v>
      </c>
      <c r="U176" s="26"/>
    </row>
    <row r="177" s="19" customFormat="1">
      <c r="B177" s="23" t="s">
        <v>2924</v>
      </c>
      <c r="U177" s="26"/>
    </row>
    <row r="178" s="19" customFormat="1">
      <c r="B178" s="23" t="s">
        <v>2813</v>
      </c>
      <c r="U178" s="26"/>
    </row>
    <row r="179" s="19" customFormat="1">
      <c r="B179" s="23" t="s">
        <v>2814</v>
      </c>
      <c r="U179" s="26"/>
    </row>
    <row r="180" s="19" customFormat="1">
      <c r="B180" s="23" t="s">
        <v>2926</v>
      </c>
      <c r="U180" s="26"/>
    </row>
    <row r="181" s="19" customFormat="1">
      <c r="B181" s="23" t="s">
        <v>2927</v>
      </c>
      <c r="U181" s="26"/>
    </row>
    <row r="182" s="19" customFormat="1">
      <c r="B182" s="23" t="s">
        <v>2817</v>
      </c>
      <c r="U182" s="26"/>
    </row>
    <row r="183" s="19" customFormat="1">
      <c r="B183" s="23" t="s">
        <v>2818</v>
      </c>
      <c r="U183" s="26"/>
    </row>
    <row r="184" s="19" customFormat="1">
      <c r="B184" s="23" t="s">
        <v>2721</v>
      </c>
      <c r="U184" s="26"/>
    </row>
    <row r="185" s="19" customFormat="1">
      <c r="B185" s="23" t="s">
        <v>2731</v>
      </c>
      <c r="U185" s="26"/>
    </row>
    <row r="186" s="19" customFormat="1">
      <c r="B186" s="23" t="s">
        <v>2833</v>
      </c>
      <c r="U186" s="26"/>
    </row>
    <row r="187" s="19" customFormat="1">
      <c r="B187" s="23" t="s">
        <v>2723</v>
      </c>
      <c r="U187" s="26"/>
    </row>
    <row r="188" s="19" customFormat="1">
      <c r="B188" s="23" t="s">
        <v>3170</v>
      </c>
      <c r="U188" s="26"/>
    </row>
    <row r="189" s="19" customFormat="1">
      <c r="B189" s="23" t="s">
        <v>3171</v>
      </c>
      <c r="U189" s="26"/>
    </row>
    <row r="190" s="19" customFormat="1">
      <c r="B190" s="23" t="s">
        <v>2944</v>
      </c>
      <c r="U190" s="26"/>
    </row>
    <row r="191" s="19" customFormat="1">
      <c r="B191" s="23" t="s">
        <v>3042</v>
      </c>
      <c r="U191" s="26"/>
    </row>
    <row r="192" s="19" customFormat="1">
      <c r="B192" s="23" t="s">
        <v>2819</v>
      </c>
      <c r="U192" s="26"/>
    </row>
    <row r="193" s="19" customFormat="1">
      <c r="B193" s="23" t="s">
        <v>2723</v>
      </c>
      <c r="U193" s="26"/>
    </row>
    <row r="194" s="19" customFormat="1">
      <c r="B194" s="23" t="s">
        <v>3170</v>
      </c>
      <c r="U194" s="26"/>
    </row>
    <row r="195" s="19" customFormat="1">
      <c r="B195" s="23" t="s">
        <v>3172</v>
      </c>
      <c r="U195" s="26"/>
    </row>
    <row r="196" s="19" customFormat="1">
      <c r="B196" s="23" t="s">
        <v>2950</v>
      </c>
      <c r="U196" s="26"/>
    </row>
    <row r="197" s="19" customFormat="1">
      <c r="B197" s="23" t="s">
        <v>2951</v>
      </c>
      <c r="U197" s="26"/>
    </row>
    <row r="198" s="19" customFormat="1">
      <c r="B198" s="23" t="s">
        <v>2721</v>
      </c>
      <c r="U198" s="26"/>
    </row>
    <row r="199" s="19" customFormat="1">
      <c r="B199" s="23" t="s">
        <v>2731</v>
      </c>
      <c r="U199" s="26"/>
    </row>
    <row r="200" s="19" customFormat="1">
      <c r="B200" s="23" t="s">
        <v>2837</v>
      </c>
      <c r="U200" s="26"/>
    </row>
    <row r="201" s="19" customFormat="1">
      <c r="B201" s="23" t="s">
        <v>2723</v>
      </c>
      <c r="U201" s="26"/>
    </row>
    <row r="202" s="19" customFormat="1">
      <c r="B202" s="23" t="s">
        <v>2838</v>
      </c>
      <c r="U202" s="26"/>
    </row>
    <row r="203" s="19" customFormat="1">
      <c r="B203" s="23" t="s">
        <v>3173</v>
      </c>
      <c r="U203" s="26"/>
    </row>
    <row r="204" s="19" customFormat="1">
      <c r="B204" s="23" t="s">
        <v>2721</v>
      </c>
      <c r="U204" s="26"/>
    </row>
    <row r="205" s="19" customFormat="1">
      <c r="B205" s="23" t="s">
        <v>2846</v>
      </c>
      <c r="U205" s="26"/>
    </row>
    <row r="206" s="19" customFormat="1">
      <c r="B206" s="23" t="s">
        <v>2960</v>
      </c>
      <c r="U206" s="26"/>
    </row>
    <row r="207" s="19" customFormat="1">
      <c r="B207" s="23" t="s">
        <v>2688</v>
      </c>
      <c r="U207" s="26"/>
    </row>
    <row r="208" s="19" customFormat="1">
      <c r="B208" s="23" t="s">
        <v>2689</v>
      </c>
      <c r="U208" s="26"/>
    </row>
    <row r="209" s="19" customFormat="1">
      <c r="B209" s="23" t="s">
        <v>2690</v>
      </c>
      <c r="U209" s="26"/>
    </row>
    <row r="210" s="19" customFormat="1">
      <c r="B210" s="23" t="s">
        <v>3222</v>
      </c>
      <c r="U210" s="26"/>
    </row>
    <row r="211" s="19" customFormat="1">
      <c r="B211" s="23" t="s">
        <v>2692</v>
      </c>
      <c r="U211" s="26"/>
    </row>
    <row r="212" s="19" customFormat="1">
      <c r="B212" s="23" t="s">
        <v>3223</v>
      </c>
      <c r="U212" s="26"/>
    </row>
    <row r="213" s="19" customFormat="1">
      <c r="B213" s="23" t="s">
        <v>3058</v>
      </c>
      <c r="U213" s="26"/>
    </row>
    <row r="214" s="19" customFormat="1">
      <c r="B214" s="23" t="s">
        <v>2696</v>
      </c>
      <c r="U214" s="26"/>
    </row>
    <row r="215" s="19" customFormat="1">
      <c r="B215" s="23" t="s">
        <v>2697</v>
      </c>
      <c r="U215" s="26"/>
    </row>
    <row r="216" s="19" customFormat="1">
      <c r="B216" s="23" t="s">
        <v>3224</v>
      </c>
      <c r="U216" s="26"/>
    </row>
    <row r="217" s="19" customFormat="1">
      <c r="B217" s="23" t="s">
        <v>3225</v>
      </c>
      <c r="U217" s="26"/>
    </row>
    <row r="218" s="19" customFormat="1">
      <c r="B218" s="23" t="s">
        <v>3226</v>
      </c>
      <c r="U218" s="26"/>
    </row>
    <row r="219" s="19" customFormat="1">
      <c r="B219" s="23" t="s">
        <v>2859</v>
      </c>
      <c r="U219" s="26"/>
    </row>
    <row r="220" s="19" customFormat="1">
      <c r="B220" s="23" t="s">
        <v>2700</v>
      </c>
      <c r="U220" s="26"/>
    </row>
    <row r="221" s="19" customFormat="1">
      <c r="B221" s="23" t="s">
        <v>3118</v>
      </c>
      <c r="U221" s="26"/>
    </row>
    <row r="222" s="19" customFormat="1">
      <c r="B222" s="23" t="s">
        <v>3227</v>
      </c>
      <c r="U222" s="26"/>
    </row>
    <row r="223" s="19" customFormat="1">
      <c r="B223" s="23" t="s">
        <v>2704</v>
      </c>
      <c r="U223" s="26"/>
    </row>
    <row r="224" s="19" customFormat="1">
      <c r="B224" s="23" t="s">
        <v>3119</v>
      </c>
      <c r="U224" s="26"/>
    </row>
    <row r="225" s="19" customFormat="1">
      <c r="B225" s="23" t="s">
        <v>3228</v>
      </c>
      <c r="U225" s="26"/>
    </row>
    <row r="226" s="19" customFormat="1">
      <c r="B226" s="23" t="s">
        <v>3063</v>
      </c>
      <c r="U226" s="26"/>
    </row>
    <row r="227" s="19" customFormat="1">
      <c r="B227" s="23" t="s">
        <v>3064</v>
      </c>
      <c r="U227" s="26"/>
    </row>
    <row r="228" s="19" customFormat="1">
      <c r="B228" s="23" t="s">
        <v>3121</v>
      </c>
      <c r="U228" s="26"/>
    </row>
    <row r="229" s="19" customFormat="1">
      <c r="B229" s="23" t="s">
        <v>2709</v>
      </c>
      <c r="U229" s="26"/>
    </row>
    <row r="230" s="19" customFormat="1">
      <c r="B230" s="23" t="s">
        <v>3122</v>
      </c>
      <c r="U230" s="26"/>
    </row>
    <row r="231" s="19" customFormat="1">
      <c r="B231" s="23" t="s">
        <v>2721</v>
      </c>
      <c r="U231" s="26"/>
    </row>
    <row r="232" s="19" customFormat="1">
      <c r="B232" s="23" t="s">
        <v>2696</v>
      </c>
      <c r="U232" s="26"/>
    </row>
    <row r="233" s="19" customFormat="1">
      <c r="B233" s="23" t="s">
        <v>3123</v>
      </c>
      <c r="U233" s="26"/>
    </row>
    <row r="234" s="19" customFormat="1">
      <c r="B234" s="23" t="s">
        <v>2723</v>
      </c>
      <c r="U234" s="26"/>
    </row>
    <row r="235" s="19" customFormat="1">
      <c r="B235" s="23" t="s">
        <v>3229</v>
      </c>
      <c r="U235" s="26"/>
    </row>
    <row r="236" s="19" customFormat="1">
      <c r="B236" s="23" t="s">
        <v>3125</v>
      </c>
      <c r="U236" s="26"/>
    </row>
    <row r="237" s="19" customFormat="1">
      <c r="B237" s="23" t="s">
        <v>3230</v>
      </c>
      <c r="U237" s="26"/>
    </row>
    <row r="238" s="19" customFormat="1">
      <c r="B238" s="23" t="s">
        <v>3128</v>
      </c>
      <c r="U238" s="26"/>
    </row>
    <row r="239" s="19" customFormat="1">
      <c r="B239" s="23" t="s">
        <v>3129</v>
      </c>
      <c r="U239" s="26"/>
    </row>
    <row r="240" s="19" customFormat="1">
      <c r="B240" s="23" t="s">
        <v>3130</v>
      </c>
      <c r="U240" s="26"/>
    </row>
    <row r="241" s="19" customFormat="1">
      <c r="B241" s="23" t="s">
        <v>2721</v>
      </c>
      <c r="U241" s="26"/>
    </row>
    <row r="242" s="19" customFormat="1">
      <c r="B242" s="23" t="s">
        <v>2731</v>
      </c>
      <c r="U242" s="26"/>
    </row>
    <row r="243" s="19" customFormat="1">
      <c r="B243" s="23" t="s">
        <v>2722</v>
      </c>
      <c r="U243" s="26"/>
    </row>
    <row r="244" s="19" customFormat="1">
      <c r="B244" s="23" t="s">
        <v>2723</v>
      </c>
      <c r="U244" s="26"/>
    </row>
    <row r="245" s="19" customFormat="1">
      <c r="B245" s="23" t="s">
        <v>3231</v>
      </c>
      <c r="U245" s="26"/>
    </row>
    <row r="246" s="19" customFormat="1">
      <c r="B246" s="23" t="s">
        <v>2721</v>
      </c>
      <c r="U246" s="26"/>
    </row>
    <row r="247" s="19" customFormat="1">
      <c r="B247" s="23" t="s">
        <v>2731</v>
      </c>
      <c r="U247" s="26"/>
    </row>
    <row r="248" s="19" customFormat="1">
      <c r="B248" s="23" t="s">
        <v>2732</v>
      </c>
      <c r="U248" s="26"/>
    </row>
    <row r="249" s="19" customFormat="1">
      <c r="B249" s="23" t="s">
        <v>2733</v>
      </c>
      <c r="U249" s="26"/>
    </row>
    <row r="250" s="19" customFormat="1">
      <c r="B250" s="23" t="s">
        <v>2734</v>
      </c>
      <c r="U250" s="26"/>
    </row>
    <row r="251" s="19" customFormat="1">
      <c r="B251" s="23" t="s">
        <v>2735</v>
      </c>
      <c r="U251" s="26"/>
    </row>
    <row r="252" s="19" customFormat="1">
      <c r="B252" s="23" t="s">
        <v>2736</v>
      </c>
      <c r="U252" s="26"/>
    </row>
    <row r="253" s="19" customFormat="1">
      <c r="B253" s="23" t="s">
        <v>2737</v>
      </c>
      <c r="U253" s="26"/>
    </row>
    <row r="254" s="19" customFormat="1">
      <c r="B254" s="23" t="s">
        <v>2738</v>
      </c>
      <c r="U254" s="26"/>
    </row>
    <row r="255" s="19" customFormat="1">
      <c r="B255" s="23" t="s">
        <v>3132</v>
      </c>
      <c r="U255" s="26"/>
    </row>
    <row r="256" s="19" customFormat="1">
      <c r="B256" s="23" t="s">
        <v>3133</v>
      </c>
      <c r="U256" s="26"/>
    </row>
    <row r="257" s="19" customFormat="1">
      <c r="B257" s="23" t="s">
        <v>2980</v>
      </c>
      <c r="U257" s="26"/>
    </row>
    <row r="258" s="19" customFormat="1">
      <c r="B258" s="23" t="s">
        <v>3232</v>
      </c>
      <c r="U258" s="26"/>
    </row>
    <row r="259" s="19" customFormat="1">
      <c r="B259" s="23" t="s">
        <v>2743</v>
      </c>
      <c r="U259" s="26"/>
    </row>
    <row r="260" s="19" customFormat="1">
      <c r="B260" s="23" t="s">
        <v>2744</v>
      </c>
      <c r="U260" s="26"/>
    </row>
    <row r="261" s="19" customFormat="1">
      <c r="B261" s="23" t="s">
        <v>3135</v>
      </c>
      <c r="U261" s="26"/>
    </row>
    <row r="262" s="19" customFormat="1">
      <c r="B262" s="23" t="s">
        <v>3233</v>
      </c>
      <c r="U262" s="26"/>
    </row>
    <row r="263" s="19" customFormat="1">
      <c r="B263" s="23" t="s">
        <v>3234</v>
      </c>
      <c r="U263" s="26"/>
    </row>
    <row r="264" s="19" customFormat="1">
      <c r="B264" s="23" t="s">
        <v>3235</v>
      </c>
      <c r="U264" s="26"/>
    </row>
    <row r="265" s="19" customFormat="1">
      <c r="B265" s="23" t="s">
        <v>3236</v>
      </c>
      <c r="U265" s="26"/>
    </row>
    <row r="266" s="19" customFormat="1">
      <c r="B266" s="23" t="s">
        <v>3237</v>
      </c>
      <c r="U266" s="26"/>
    </row>
    <row r="267" s="19" customFormat="1">
      <c r="B267" s="23" t="s">
        <v>3238</v>
      </c>
      <c r="U267" s="26"/>
    </row>
    <row r="268" s="19" customFormat="1">
      <c r="B268" s="23" t="s">
        <v>3239</v>
      </c>
      <c r="U268" s="26"/>
    </row>
    <row r="269" s="19" customFormat="1">
      <c r="B269" s="23" t="s">
        <v>3240</v>
      </c>
      <c r="U269" s="26"/>
    </row>
    <row r="270" s="19" customFormat="1">
      <c r="B270" s="23" t="s">
        <v>3241</v>
      </c>
      <c r="U270" s="26"/>
    </row>
    <row r="271" s="19" customFormat="1">
      <c r="B271" s="23" t="s">
        <v>3242</v>
      </c>
      <c r="U271" s="26"/>
    </row>
    <row r="272" s="19" customFormat="1">
      <c r="B272" s="23" t="s">
        <v>2991</v>
      </c>
      <c r="U272" s="26"/>
    </row>
    <row r="273" s="19" customFormat="1">
      <c r="B273" s="23" t="s">
        <v>2696</v>
      </c>
      <c r="U273" s="26"/>
    </row>
    <row r="274" s="19" customFormat="1">
      <c r="B274" s="23" t="s">
        <v>3145</v>
      </c>
      <c r="U274" s="26"/>
    </row>
    <row r="275" s="19" customFormat="1">
      <c r="B275" s="23" t="s">
        <v>3243</v>
      </c>
      <c r="U275" s="26"/>
    </row>
    <row r="276" s="19" customFormat="1">
      <c r="B276" s="23" t="s">
        <v>3147</v>
      </c>
      <c r="U276" s="26"/>
    </row>
    <row r="277" s="19" customFormat="1">
      <c r="B277" s="23" t="s">
        <v>3148</v>
      </c>
      <c r="U277" s="26"/>
    </row>
    <row r="278" s="19" customFormat="1">
      <c r="B278" s="23" t="s">
        <v>3244</v>
      </c>
      <c r="U278" s="26"/>
    </row>
    <row r="279" s="19" customFormat="1">
      <c r="B279" s="23" t="s">
        <v>3245</v>
      </c>
      <c r="U279" s="26"/>
    </row>
    <row r="280" s="19" customFormat="1">
      <c r="B280" s="23" t="s">
        <v>3246</v>
      </c>
      <c r="U280" s="26"/>
    </row>
    <row r="281" s="19" customFormat="1">
      <c r="B281" s="23" t="s">
        <v>3247</v>
      </c>
      <c r="U281" s="26"/>
    </row>
    <row r="282" s="19" customFormat="1">
      <c r="B282" s="23" t="s">
        <v>3248</v>
      </c>
      <c r="U282" s="26"/>
    </row>
    <row r="283" s="19" customFormat="1">
      <c r="B283" s="23" t="s">
        <v>3249</v>
      </c>
      <c r="U283" s="26"/>
    </row>
    <row r="284" s="19" customFormat="1">
      <c r="B284" s="23" t="s">
        <v>3155</v>
      </c>
      <c r="U284" s="26"/>
    </row>
    <row r="285" s="19" customFormat="1">
      <c r="B285" s="23" t="s">
        <v>3250</v>
      </c>
      <c r="U285" s="26"/>
    </row>
    <row r="286" s="19" customFormat="1">
      <c r="B286" s="23" t="s">
        <v>3251</v>
      </c>
      <c r="U286" s="26"/>
    </row>
    <row r="287" s="19" customFormat="1">
      <c r="B287" s="23" t="s">
        <v>3252</v>
      </c>
      <c r="U287" s="26"/>
    </row>
    <row r="288" s="19" customFormat="1">
      <c r="B288" s="23" t="s">
        <v>3253</v>
      </c>
      <c r="U288" s="26"/>
    </row>
    <row r="289" s="19" customFormat="1">
      <c r="B289" s="23" t="s">
        <v>3254</v>
      </c>
      <c r="U289" s="26"/>
    </row>
    <row r="290" s="19" customFormat="1">
      <c r="B290" s="23" t="s">
        <v>3236</v>
      </c>
      <c r="U290" s="26"/>
    </row>
    <row r="291" s="19" customFormat="1">
      <c r="B291" s="23" t="s">
        <v>3255</v>
      </c>
      <c r="U291" s="26"/>
    </row>
    <row r="292" s="19" customFormat="1">
      <c r="B292" s="23" t="s">
        <v>3162</v>
      </c>
      <c r="U292" s="26"/>
    </row>
    <row r="293" s="19" customFormat="1">
      <c r="B293" s="23" t="s">
        <v>3163</v>
      </c>
      <c r="U293" s="26"/>
    </row>
    <row r="294" s="19" customFormat="1">
      <c r="B294" s="23" t="s">
        <v>3164</v>
      </c>
      <c r="U294" s="26"/>
    </row>
    <row r="295" s="19" customFormat="1">
      <c r="B295" s="23" t="s">
        <v>3256</v>
      </c>
      <c r="U295" s="26"/>
    </row>
    <row r="296" s="19" customFormat="1">
      <c r="B296" s="23" t="s">
        <v>2696</v>
      </c>
      <c r="U296" s="26"/>
    </row>
    <row r="297" s="19" customFormat="1">
      <c r="B297" s="23" t="s">
        <v>2800</v>
      </c>
      <c r="U297" s="26"/>
    </row>
    <row r="298" s="19" customFormat="1">
      <c r="B298" s="23" t="s">
        <v>2723</v>
      </c>
      <c r="U298" s="26"/>
    </row>
    <row r="299" s="19" customFormat="1">
      <c r="B299" s="23" t="s">
        <v>2801</v>
      </c>
      <c r="U299" s="26"/>
    </row>
    <row r="300" s="19" customFormat="1">
      <c r="B300" s="23" t="s">
        <v>3257</v>
      </c>
      <c r="U300" s="26"/>
    </row>
    <row r="301" s="19" customFormat="1">
      <c r="B301" s="23" t="s">
        <v>2721</v>
      </c>
      <c r="U301" s="26"/>
    </row>
    <row r="302" s="19" customFormat="1">
      <c r="B302" s="23" t="s">
        <v>2731</v>
      </c>
      <c r="U302" s="26"/>
    </row>
    <row r="303" s="19" customFormat="1">
      <c r="B303" s="23" t="s">
        <v>2803</v>
      </c>
      <c r="U303" s="26"/>
    </row>
    <row r="304" s="19" customFormat="1">
      <c r="B304" s="23" t="s">
        <v>2723</v>
      </c>
      <c r="U304" s="26"/>
    </row>
    <row r="305" s="19" customFormat="1">
      <c r="B305" s="23" t="s">
        <v>3258</v>
      </c>
      <c r="U305" s="26"/>
    </row>
    <row r="306" s="19" customFormat="1">
      <c r="B306" s="23" t="s">
        <v>2821</v>
      </c>
      <c r="U306" s="26"/>
    </row>
    <row r="307" s="19" customFormat="1">
      <c r="B307" s="23" t="s">
        <v>2806</v>
      </c>
      <c r="U307" s="26"/>
    </row>
    <row r="308" s="19" customFormat="1">
      <c r="B308" s="23" t="s">
        <v>2807</v>
      </c>
      <c r="U308" s="26"/>
    </row>
    <row r="309" s="19" customFormat="1">
      <c r="B309" s="23" t="s">
        <v>2921</v>
      </c>
      <c r="U309" s="26"/>
    </row>
    <row r="310" s="19" customFormat="1">
      <c r="B310" s="23" t="s">
        <v>2922</v>
      </c>
      <c r="U310" s="26"/>
    </row>
    <row r="311" s="19" customFormat="1">
      <c r="B311" s="23" t="s">
        <v>2810</v>
      </c>
      <c r="U311" s="26"/>
    </row>
    <row r="312" s="19" customFormat="1">
      <c r="B312" s="23" t="s">
        <v>2923</v>
      </c>
      <c r="U312" s="26"/>
    </row>
    <row r="313" s="19" customFormat="1">
      <c r="B313" s="23" t="s">
        <v>3029</v>
      </c>
      <c r="U313" s="26"/>
    </row>
    <row r="314" s="19" customFormat="1">
      <c r="B314" s="23" t="s">
        <v>2813</v>
      </c>
      <c r="U314" s="26"/>
    </row>
    <row r="315" s="19" customFormat="1">
      <c r="B315" s="23" t="s">
        <v>2937</v>
      </c>
      <c r="U315" s="26"/>
    </row>
    <row r="316" s="19" customFormat="1">
      <c r="B316" s="23" t="s">
        <v>2926</v>
      </c>
      <c r="U316" s="26"/>
    </row>
    <row r="317" s="19" customFormat="1">
      <c r="B317" s="23" t="s">
        <v>2927</v>
      </c>
      <c r="U317" s="26"/>
    </row>
    <row r="318" s="19" customFormat="1">
      <c r="B318" s="23" t="s">
        <v>2817</v>
      </c>
      <c r="U318" s="26"/>
    </row>
    <row r="319" s="19" customFormat="1">
      <c r="B319" s="23" t="s">
        <v>2931</v>
      </c>
      <c r="U319" s="26"/>
    </row>
    <row r="320" s="19" customFormat="1">
      <c r="B320" s="23" t="s">
        <v>2819</v>
      </c>
      <c r="U320" s="26"/>
    </row>
    <row r="321" s="19" customFormat="1">
      <c r="B321" s="23" t="s">
        <v>2723</v>
      </c>
      <c r="U321" s="26"/>
    </row>
    <row r="322" s="19" customFormat="1">
      <c r="B322" s="23" t="s">
        <v>3258</v>
      </c>
      <c r="U322" s="26"/>
    </row>
    <row r="323" s="19" customFormat="1">
      <c r="B323" s="23" t="s">
        <v>2841</v>
      </c>
      <c r="U323" s="26"/>
    </row>
    <row r="324" s="19" customFormat="1">
      <c r="B324" s="23" t="s">
        <v>2806</v>
      </c>
      <c r="U324" s="26"/>
    </row>
    <row r="325" s="19" customFormat="1">
      <c r="B325" s="23" t="s">
        <v>2807</v>
      </c>
      <c r="U325" s="26"/>
    </row>
    <row r="326" s="19" customFormat="1">
      <c r="B326" s="23" t="s">
        <v>2808</v>
      </c>
      <c r="U326" s="26"/>
    </row>
    <row r="327" s="19" customFormat="1">
      <c r="B327" s="23" t="s">
        <v>3168</v>
      </c>
      <c r="U327" s="26"/>
    </row>
    <row r="328" s="19" customFormat="1">
      <c r="B328" s="23" t="s">
        <v>2810</v>
      </c>
      <c r="U328" s="26"/>
    </row>
    <row r="329" s="19" customFormat="1">
      <c r="B329" s="23" t="s">
        <v>2923</v>
      </c>
      <c r="U329" s="26"/>
    </row>
    <row r="330" s="19" customFormat="1">
      <c r="B330" s="23" t="s">
        <v>3029</v>
      </c>
      <c r="U330" s="26"/>
    </row>
    <row r="331" s="19" customFormat="1">
      <c r="B331" s="23" t="s">
        <v>2925</v>
      </c>
      <c r="U331" s="26"/>
    </row>
    <row r="332" s="19" customFormat="1">
      <c r="B332" s="23" t="s">
        <v>2814</v>
      </c>
      <c r="U332" s="26"/>
    </row>
    <row r="333" s="19" customFormat="1">
      <c r="B333" s="23" t="s">
        <v>2926</v>
      </c>
      <c r="U333" s="26"/>
    </row>
    <row r="334" s="19" customFormat="1">
      <c r="B334" s="23" t="s">
        <v>2927</v>
      </c>
      <c r="U334" s="26"/>
    </row>
    <row r="335" s="19" customFormat="1">
      <c r="B335" s="23" t="s">
        <v>2932</v>
      </c>
      <c r="U335" s="26"/>
    </row>
    <row r="336" s="19" customFormat="1">
      <c r="B336" s="23" t="s">
        <v>2931</v>
      </c>
      <c r="U336" s="26"/>
    </row>
    <row r="337" s="19" customFormat="1">
      <c r="B337" s="23" t="s">
        <v>2819</v>
      </c>
      <c r="U337" s="26"/>
    </row>
    <row r="338" s="19" customFormat="1">
      <c r="B338" s="23" t="s">
        <v>2723</v>
      </c>
      <c r="U338" s="26"/>
    </row>
    <row r="339" s="19" customFormat="1">
      <c r="B339" s="23" t="s">
        <v>3258</v>
      </c>
      <c r="U339" s="26"/>
    </row>
    <row r="340" s="19" customFormat="1">
      <c r="B340" s="23" t="s">
        <v>2805</v>
      </c>
      <c r="U340" s="26"/>
    </row>
    <row r="341" s="19" customFormat="1">
      <c r="B341" s="23" t="s">
        <v>2806</v>
      </c>
      <c r="U341" s="26"/>
    </row>
    <row r="342" s="19" customFormat="1">
      <c r="B342" s="23" t="s">
        <v>2807</v>
      </c>
      <c r="U342" s="26"/>
    </row>
    <row r="343" s="19" customFormat="1">
      <c r="B343" s="23" t="s">
        <v>2808</v>
      </c>
      <c r="U343" s="26"/>
    </row>
    <row r="344" s="19" customFormat="1">
      <c r="B344" s="23" t="s">
        <v>2922</v>
      </c>
      <c r="U344" s="26"/>
    </row>
    <row r="345" s="19" customFormat="1">
      <c r="B345" s="23" t="s">
        <v>2810</v>
      </c>
      <c r="U345" s="26"/>
    </row>
    <row r="346" s="19" customFormat="1">
      <c r="B346" s="23" t="s">
        <v>2923</v>
      </c>
      <c r="U346" s="26"/>
    </row>
    <row r="347" s="19" customFormat="1">
      <c r="B347" s="23" t="s">
        <v>2924</v>
      </c>
      <c r="U347" s="26"/>
    </row>
    <row r="348" s="19" customFormat="1">
      <c r="B348" s="23" t="s">
        <v>2813</v>
      </c>
      <c r="U348" s="26"/>
    </row>
    <row r="349" s="19" customFormat="1">
      <c r="B349" s="23" t="s">
        <v>2937</v>
      </c>
      <c r="U349" s="26"/>
    </row>
    <row r="350" s="19" customFormat="1">
      <c r="B350" s="23" t="s">
        <v>2926</v>
      </c>
      <c r="U350" s="26"/>
    </row>
    <row r="351" s="19" customFormat="1">
      <c r="B351" s="23" t="s">
        <v>2927</v>
      </c>
      <c r="U351" s="26"/>
    </row>
    <row r="352" s="19" customFormat="1">
      <c r="B352" s="23" t="s">
        <v>2817</v>
      </c>
      <c r="U352" s="26"/>
    </row>
    <row r="353" s="19" customFormat="1">
      <c r="B353" s="23" t="s">
        <v>2818</v>
      </c>
      <c r="U353" s="26"/>
    </row>
    <row r="354" s="19" customFormat="1">
      <c r="B354" s="23" t="s">
        <v>2819</v>
      </c>
      <c r="U354" s="26"/>
    </row>
    <row r="355" s="19" customFormat="1">
      <c r="B355" s="23" t="s">
        <v>2723</v>
      </c>
      <c r="U355" s="26"/>
    </row>
    <row r="356" s="19" customFormat="1">
      <c r="B356" s="23" t="s">
        <v>3259</v>
      </c>
      <c r="U356" s="26"/>
    </row>
    <row r="357" s="19" customFormat="1">
      <c r="B357" s="23" t="s">
        <v>2821</v>
      </c>
      <c r="U357" s="26"/>
    </row>
    <row r="358" s="19" customFormat="1">
      <c r="B358" s="23" t="s">
        <v>2806</v>
      </c>
      <c r="U358" s="26"/>
    </row>
    <row r="359" s="19" customFormat="1">
      <c r="B359" s="23" t="s">
        <v>2807</v>
      </c>
      <c r="U359" s="26"/>
    </row>
    <row r="360" s="19" customFormat="1">
      <c r="B360" s="23" t="s">
        <v>2808</v>
      </c>
      <c r="U360" s="26"/>
    </row>
    <row r="361" s="19" customFormat="1">
      <c r="B361" s="23" t="s">
        <v>2922</v>
      </c>
      <c r="U361" s="26"/>
    </row>
    <row r="362" s="19" customFormat="1">
      <c r="B362" s="23" t="s">
        <v>2810</v>
      </c>
      <c r="U362" s="26"/>
    </row>
    <row r="363" s="19" customFormat="1">
      <c r="B363" s="23" t="s">
        <v>2923</v>
      </c>
      <c r="U363" s="26"/>
    </row>
    <row r="364" s="19" customFormat="1">
      <c r="B364" s="23" t="s">
        <v>2924</v>
      </c>
      <c r="U364" s="26"/>
    </row>
    <row r="365" s="19" customFormat="1">
      <c r="B365" s="23" t="s">
        <v>2813</v>
      </c>
      <c r="U365" s="26"/>
    </row>
    <row r="366" s="19" customFormat="1">
      <c r="B366" s="23" t="s">
        <v>2937</v>
      </c>
      <c r="U366" s="26"/>
    </row>
    <row r="367" s="19" customFormat="1">
      <c r="B367" s="23" t="s">
        <v>2926</v>
      </c>
      <c r="U367" s="26"/>
    </row>
    <row r="368" s="19" customFormat="1">
      <c r="B368" s="23" t="s">
        <v>2927</v>
      </c>
      <c r="U368" s="26"/>
    </row>
    <row r="369" s="19" customFormat="1">
      <c r="B369" s="23" t="s">
        <v>2932</v>
      </c>
      <c r="U369" s="26"/>
    </row>
    <row r="370" s="19" customFormat="1">
      <c r="B370" s="23" t="s">
        <v>2931</v>
      </c>
      <c r="U370" s="26"/>
    </row>
    <row r="371" s="19" customFormat="1">
      <c r="B371" s="23" t="s">
        <v>2721</v>
      </c>
      <c r="U371" s="26"/>
    </row>
    <row r="372" s="19" customFormat="1">
      <c r="B372" s="23" t="s">
        <v>2731</v>
      </c>
      <c r="U372" s="26"/>
    </row>
    <row r="373" s="19" customFormat="1">
      <c r="B373" s="23" t="s">
        <v>2833</v>
      </c>
      <c r="U373" s="26"/>
    </row>
    <row r="374" s="19" customFormat="1">
      <c r="B374" s="23" t="s">
        <v>2723</v>
      </c>
      <c r="U374" s="26"/>
    </row>
    <row r="375" s="19" customFormat="1">
      <c r="B375" s="23" t="s">
        <v>3260</v>
      </c>
      <c r="U375" s="26"/>
    </row>
    <row r="376" s="19" customFormat="1">
      <c r="B376" s="23" t="s">
        <v>3261</v>
      </c>
      <c r="U376" s="26"/>
    </row>
    <row r="377" s="19" customFormat="1">
      <c r="B377" s="23" t="s">
        <v>2944</v>
      </c>
      <c r="U377" s="26"/>
    </row>
    <row r="378" s="19" customFormat="1">
      <c r="B378" s="23" t="s">
        <v>3042</v>
      </c>
      <c r="U378" s="26"/>
    </row>
    <row r="379" s="19" customFormat="1">
      <c r="B379" s="23" t="s">
        <v>2819</v>
      </c>
      <c r="U379" s="26"/>
    </row>
    <row r="380" s="19" customFormat="1">
      <c r="B380" s="23" t="s">
        <v>2723</v>
      </c>
      <c r="U380" s="26"/>
    </row>
    <row r="381" s="19" customFormat="1">
      <c r="B381" s="23" t="s">
        <v>3260</v>
      </c>
      <c r="U381" s="26"/>
    </row>
    <row r="382" s="19" customFormat="1">
      <c r="B382" s="23" t="s">
        <v>3262</v>
      </c>
      <c r="U382" s="26"/>
    </row>
    <row r="383" s="19" customFormat="1">
      <c r="B383" s="23" t="s">
        <v>2950</v>
      </c>
      <c r="U383" s="26"/>
    </row>
    <row r="384" s="19" customFormat="1">
      <c r="B384" s="23" t="s">
        <v>2951</v>
      </c>
      <c r="U384" s="26"/>
    </row>
    <row r="385" s="19" customFormat="1">
      <c r="B385" s="23" t="s">
        <v>2721</v>
      </c>
      <c r="U385" s="26"/>
    </row>
    <row r="386" s="19" customFormat="1">
      <c r="B386" s="23" t="s">
        <v>2731</v>
      </c>
      <c r="U386" s="26"/>
    </row>
    <row r="387" s="19" customFormat="1">
      <c r="B387" s="23" t="s">
        <v>2837</v>
      </c>
      <c r="U387" s="26"/>
    </row>
    <row r="388" s="19" customFormat="1">
      <c r="B388" s="23" t="s">
        <v>2723</v>
      </c>
      <c r="U388" s="26"/>
    </row>
    <row r="389" s="19" customFormat="1">
      <c r="B389" s="23" t="s">
        <v>2838</v>
      </c>
      <c r="U389" s="26"/>
    </row>
    <row r="390" s="19" customFormat="1">
      <c r="B390" s="23" t="s">
        <v>3173</v>
      </c>
      <c r="U390" s="26"/>
    </row>
    <row r="391" s="19" customFormat="1">
      <c r="B391" s="23" t="s">
        <v>2721</v>
      </c>
      <c r="U391" s="26"/>
    </row>
    <row r="392" s="19" customFormat="1">
      <c r="B392" s="23" t="s">
        <v>2846</v>
      </c>
      <c r="U392" s="26"/>
    </row>
    <row r="393" s="19" customFormat="1">
      <c r="B393" s="23" t="s">
        <v>2847</v>
      </c>
      <c r="U393" s="26"/>
    </row>
    <row r="394" s="19" customFormat="1">
      <c r="B394" s="23" t="s">
        <v>2848</v>
      </c>
      <c r="U394" s="26"/>
    </row>
    <row r="395" s="19" customFormat="1">
      <c r="B395" s="24" t="s">
        <v>2849</v>
      </c>
      <c r="C395" s="21"/>
      <c r="D395" s="21"/>
      <c r="E395" s="21"/>
      <c r="F395" s="21"/>
      <c r="G395" s="21"/>
      <c r="H395" s="21"/>
      <c r="I395" s="21"/>
      <c r="J395" s="21"/>
      <c r="K395" s="21"/>
      <c r="L395" s="21"/>
      <c r="M395" s="21"/>
      <c r="N395" s="21"/>
      <c r="O395" s="21"/>
      <c r="P395" s="21"/>
      <c r="Q395" s="21"/>
      <c r="R395" s="21"/>
      <c r="S395" s="21"/>
      <c r="T395" s="21"/>
      <c r="U395" s="27"/>
    </row>
    <row r="396"/>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 ref="B248:U248"/>
    <mergeCell ref="B249:U249"/>
    <mergeCell ref="B250:U250"/>
    <mergeCell ref="B251:U251"/>
    <mergeCell ref="B252:U252"/>
    <mergeCell ref="B253:U253"/>
    <mergeCell ref="B254:U254"/>
    <mergeCell ref="B255:U255"/>
    <mergeCell ref="B256:U256"/>
    <mergeCell ref="B257:U257"/>
    <mergeCell ref="B258:U258"/>
    <mergeCell ref="B259:U259"/>
    <mergeCell ref="B260:U260"/>
    <mergeCell ref="B261:U261"/>
    <mergeCell ref="B262:U262"/>
    <mergeCell ref="B263:U263"/>
    <mergeCell ref="B264:U264"/>
    <mergeCell ref="B265:U265"/>
    <mergeCell ref="B266:U266"/>
    <mergeCell ref="B267:U267"/>
    <mergeCell ref="B268:U268"/>
    <mergeCell ref="B269:U269"/>
    <mergeCell ref="B270:U270"/>
    <mergeCell ref="B271:U271"/>
    <mergeCell ref="B272:U272"/>
    <mergeCell ref="B273:U273"/>
    <mergeCell ref="B274:U274"/>
    <mergeCell ref="B275:U275"/>
    <mergeCell ref="B276:U276"/>
    <mergeCell ref="B277:U277"/>
    <mergeCell ref="B278:U278"/>
    <mergeCell ref="B279:U279"/>
    <mergeCell ref="B280:U280"/>
    <mergeCell ref="B281:U281"/>
    <mergeCell ref="B282:U282"/>
    <mergeCell ref="B283:U283"/>
    <mergeCell ref="B284:U284"/>
    <mergeCell ref="B285:U285"/>
    <mergeCell ref="B286:U286"/>
    <mergeCell ref="B287:U287"/>
    <mergeCell ref="B288:U288"/>
    <mergeCell ref="B289:U289"/>
    <mergeCell ref="B290:U290"/>
    <mergeCell ref="B291:U291"/>
    <mergeCell ref="B292:U292"/>
    <mergeCell ref="B293:U293"/>
    <mergeCell ref="B294:U294"/>
    <mergeCell ref="B295:U295"/>
    <mergeCell ref="B296:U296"/>
    <mergeCell ref="B297:U297"/>
    <mergeCell ref="B298:U298"/>
    <mergeCell ref="B299:U299"/>
    <mergeCell ref="B300:U300"/>
    <mergeCell ref="B301:U301"/>
    <mergeCell ref="B302:U302"/>
    <mergeCell ref="B303:U303"/>
    <mergeCell ref="B304:U304"/>
    <mergeCell ref="B305:U305"/>
    <mergeCell ref="B306:U306"/>
    <mergeCell ref="B307:U307"/>
    <mergeCell ref="B308:U308"/>
    <mergeCell ref="B309:U309"/>
    <mergeCell ref="B310:U310"/>
    <mergeCell ref="B311:U311"/>
    <mergeCell ref="B312:U312"/>
    <mergeCell ref="B313:U313"/>
    <mergeCell ref="B314:U314"/>
    <mergeCell ref="B315:U315"/>
    <mergeCell ref="B316:U316"/>
    <mergeCell ref="B317:U317"/>
    <mergeCell ref="B318:U318"/>
    <mergeCell ref="B319:U319"/>
    <mergeCell ref="B320:U320"/>
    <mergeCell ref="B321:U321"/>
    <mergeCell ref="B322:U322"/>
    <mergeCell ref="B323:U323"/>
    <mergeCell ref="B324:U324"/>
    <mergeCell ref="B325:U325"/>
    <mergeCell ref="B326:U326"/>
    <mergeCell ref="B327:U327"/>
    <mergeCell ref="B328:U328"/>
    <mergeCell ref="B329:U329"/>
    <mergeCell ref="B330:U330"/>
    <mergeCell ref="B331:U331"/>
    <mergeCell ref="B332:U332"/>
    <mergeCell ref="B333:U333"/>
    <mergeCell ref="B334:U334"/>
    <mergeCell ref="B335:U335"/>
    <mergeCell ref="B336:U336"/>
    <mergeCell ref="B337:U337"/>
    <mergeCell ref="B338:U338"/>
    <mergeCell ref="B339:U339"/>
    <mergeCell ref="B340:U340"/>
    <mergeCell ref="B341:U341"/>
    <mergeCell ref="B342:U342"/>
    <mergeCell ref="B343:U343"/>
    <mergeCell ref="B344:U344"/>
    <mergeCell ref="B345:U345"/>
    <mergeCell ref="B346:U346"/>
    <mergeCell ref="B347:U347"/>
    <mergeCell ref="B348:U348"/>
    <mergeCell ref="B349:U349"/>
    <mergeCell ref="B350:U350"/>
    <mergeCell ref="B351:U351"/>
    <mergeCell ref="B352:U352"/>
    <mergeCell ref="B353:U353"/>
    <mergeCell ref="B354:U354"/>
    <mergeCell ref="B355:U355"/>
    <mergeCell ref="B356:U356"/>
    <mergeCell ref="B357:U357"/>
    <mergeCell ref="B358:U358"/>
    <mergeCell ref="B359:U359"/>
    <mergeCell ref="B360:U360"/>
    <mergeCell ref="B361:U361"/>
    <mergeCell ref="B362:U362"/>
    <mergeCell ref="B363:U363"/>
    <mergeCell ref="B364:U364"/>
    <mergeCell ref="B365:U365"/>
    <mergeCell ref="B366:U366"/>
    <mergeCell ref="B367:U367"/>
    <mergeCell ref="B368:U368"/>
    <mergeCell ref="B369:U369"/>
    <mergeCell ref="B370:U370"/>
    <mergeCell ref="B371:U371"/>
    <mergeCell ref="B372:U372"/>
    <mergeCell ref="B373:U373"/>
    <mergeCell ref="B374:U374"/>
    <mergeCell ref="B375:U375"/>
    <mergeCell ref="B376:U376"/>
    <mergeCell ref="B377:U377"/>
    <mergeCell ref="B378:U378"/>
    <mergeCell ref="B379:U379"/>
    <mergeCell ref="B380:U380"/>
    <mergeCell ref="B381:U381"/>
    <mergeCell ref="B382:U382"/>
    <mergeCell ref="B383:U383"/>
    <mergeCell ref="B384:U384"/>
    <mergeCell ref="B385:U385"/>
    <mergeCell ref="B386:U386"/>
    <mergeCell ref="B387:U387"/>
    <mergeCell ref="B388:U388"/>
    <mergeCell ref="B389:U389"/>
    <mergeCell ref="B390:U390"/>
    <mergeCell ref="B391:U391"/>
    <mergeCell ref="B392:U392"/>
    <mergeCell ref="B393:U393"/>
    <mergeCell ref="B394:U394"/>
    <mergeCell ref="B395:U395"/>
  </mergeCells>
  <headerFooter/>
</worksheet>
</file>

<file path=docProps/app.xml><?xml version="1.0" encoding="utf-8"?>
<Properties xmlns:vt="http://schemas.openxmlformats.org/officeDocument/2006/docPropsVTypes" xmlns="http://schemas.openxmlformats.org/officeDocument/2006/extended-properties">
  <Company>Otimo Data AB</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Otimo Data AB</dc:creator>
  <dc:title>SIR Json Dokumentation 5.2 revision 31</dc:title>
</cp:coreProperties>
</file>

<file path=docProps/custom.xml><?xml version="1.0" encoding="utf-8"?>
<Properties xmlns:vt="http://schemas.openxmlformats.org/officeDocument/2006/docPropsVTypes" xmlns="http://schemas.openxmlformats.org/officeDocument/2006/custom-properties"/>
</file>